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6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7.xml" ContentType="application/vnd.openxmlformats-officedocument.drawing+xml"/>
  <Override PartName="/xl/charts/chart7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ink/ink1.xml" ContentType="application/inkml+xml"/>
  <Override PartName="/xl/charts/chart7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Adv-2020\"/>
    </mc:Choice>
  </mc:AlternateContent>
  <xr:revisionPtr revIDLastSave="0" documentId="13_ncr:1_{336EBCBD-6C6D-4BB4-A6AB-7D2C70FC0F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.ArdiData" sheetId="9" r:id="rId1"/>
    <sheet name="0.ArdiData (2)" sheetId="28" r:id="rId2"/>
    <sheet name="0.ArdiData (3)" sheetId="29" r:id="rId3"/>
    <sheet name="0.ArdiData (4)" sheetId="30" r:id="rId4"/>
    <sheet name="0.ArdiData (5)" sheetId="31" r:id="rId5"/>
    <sheet name="0.ArdiData (6)" sheetId="32" r:id="rId6"/>
    <sheet name="1.Trend&amp;Season" sheetId="17" r:id="rId7"/>
    <sheet name="0.Regression" sheetId="11" r:id="rId8"/>
    <sheet name="TrAdES" sheetId="14" r:id="rId9"/>
    <sheet name="TrAdES2" sheetId="15" r:id="rId10"/>
    <sheet name="Sheet1" sheetId="18" r:id="rId11"/>
  </sheets>
  <externalReferences>
    <externalReference r:id="rId12"/>
    <externalReference r:id="rId13"/>
    <externalReference r:id="rId14"/>
  </externalReferences>
  <definedNames>
    <definedName name="solver_adj" localSheetId="7" hidden="1">'0.Regression'!$M$20:$M$21</definedName>
    <definedName name="solver_adj" localSheetId="8" hidden="1">TrAdES!$N$1:$N$2</definedName>
    <definedName name="solver_adj" localSheetId="9" hidden="1">TrAdES2!$P$1:$P$2</definedName>
    <definedName name="solver_cvg" localSheetId="7" hidden="1">0.0001</definedName>
    <definedName name="solver_cvg" localSheetId="8" hidden="1">0.0001</definedName>
    <definedName name="solver_cvg" localSheetId="9" hidden="1">0.0001</definedName>
    <definedName name="solver_drv" localSheetId="7" hidden="1">2</definedName>
    <definedName name="solver_drv" localSheetId="8" hidden="1">1</definedName>
    <definedName name="solver_drv" localSheetId="9" hidden="1">1</definedName>
    <definedName name="solver_eng" localSheetId="7" hidden="1">1</definedName>
    <definedName name="solver_eng" localSheetId="8" hidden="1">1</definedName>
    <definedName name="solver_eng" localSheetId="9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itr" localSheetId="7" hidden="1">2147483647</definedName>
    <definedName name="solver_itr" localSheetId="8" hidden="1">2147483647</definedName>
    <definedName name="solver_itr" localSheetId="9" hidden="1">2147483647</definedName>
    <definedName name="solver_lhs1" localSheetId="8" hidden="1">TrAdES!$N$1</definedName>
    <definedName name="solver_lhs1" localSheetId="9" hidden="1">TrAdES2!$P$1</definedName>
    <definedName name="solver_lhs2" localSheetId="8" hidden="1">TrAdES!$N$1</definedName>
    <definedName name="solver_lhs2" localSheetId="9" hidden="1">TrAdES2!$P$1</definedName>
    <definedName name="solver_mip" localSheetId="7" hidden="1">2147483647</definedName>
    <definedName name="solver_mip" localSheetId="8" hidden="1">2147483647</definedName>
    <definedName name="solver_mip" localSheetId="9" hidden="1">2147483647</definedName>
    <definedName name="solver_mni" localSheetId="7" hidden="1">30</definedName>
    <definedName name="solver_mni" localSheetId="8" hidden="1">30</definedName>
    <definedName name="solver_mni" localSheetId="9" hidden="1">30</definedName>
    <definedName name="solver_mrt" localSheetId="7" hidden="1">0.075</definedName>
    <definedName name="solver_mrt" localSheetId="8" hidden="1">0.075</definedName>
    <definedName name="solver_mrt" localSheetId="9" hidden="1">0.075</definedName>
    <definedName name="solver_msl" localSheetId="7" hidden="1">2</definedName>
    <definedName name="solver_msl" localSheetId="8" hidden="1">2</definedName>
    <definedName name="solver_msl" localSheetId="9" hidden="1">2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od" localSheetId="7" hidden="1">2147483647</definedName>
    <definedName name="solver_nod" localSheetId="8" hidden="1">2147483647</definedName>
    <definedName name="solver_nod" localSheetId="9" hidden="1">2147483647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opt" localSheetId="7" hidden="1">'0.Regression'!$M$22</definedName>
    <definedName name="solver_opt" localSheetId="8" hidden="1">TrAdES!$M$5</definedName>
    <definedName name="solver_opt" localSheetId="9" hidden="1">TrAdES2!$O$4</definedName>
    <definedName name="solver_pre" localSheetId="7" hidden="1">0.000001</definedName>
    <definedName name="solver_pre" localSheetId="8" hidden="1">0.000001</definedName>
    <definedName name="solver_pre" localSheetId="9" hidden="1">0.000001</definedName>
    <definedName name="solver_rbv" localSheetId="7" hidden="1">2</definedName>
    <definedName name="solver_rbv" localSheetId="8" hidden="1">1</definedName>
    <definedName name="solver_rbv" localSheetId="9" hidden="1">1</definedName>
    <definedName name="solver_rel1" localSheetId="8" hidden="1">1</definedName>
    <definedName name="solver_rel1" localSheetId="9" hidden="1">1</definedName>
    <definedName name="solver_rel2" localSheetId="8" hidden="1">3</definedName>
    <definedName name="solver_rel2" localSheetId="9" hidden="1">3</definedName>
    <definedName name="solver_rhs1" localSheetId="8" hidden="1">1</definedName>
    <definedName name="solver_rhs1" localSheetId="9" hidden="1">1</definedName>
    <definedName name="solver_rhs2" localSheetId="8" hidden="1">0</definedName>
    <definedName name="solver_rhs2" localSheetId="9" hidden="1">0</definedName>
    <definedName name="solver_rlx" localSheetId="7" hidden="1">2</definedName>
    <definedName name="solver_rlx" localSheetId="8" hidden="1">2</definedName>
    <definedName name="solver_rlx" localSheetId="9" hidden="1">2</definedName>
    <definedName name="solver_rsd" localSheetId="7" hidden="1">0</definedName>
    <definedName name="solver_rsd" localSheetId="8" hidden="1">0</definedName>
    <definedName name="solver_rsd" localSheetId="9" hidden="1">0</definedName>
    <definedName name="solver_scl" localSheetId="7" hidden="1">2</definedName>
    <definedName name="solver_scl" localSheetId="8" hidden="1">1</definedName>
    <definedName name="solver_scl" localSheetId="9" hidden="1">1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sz" localSheetId="7" hidden="1">100</definedName>
    <definedName name="solver_ssz" localSheetId="8" hidden="1">100</definedName>
    <definedName name="solver_ssz" localSheetId="9" hidden="1">100</definedName>
    <definedName name="solver_tim" localSheetId="7" hidden="1">2147483647</definedName>
    <definedName name="solver_tim" localSheetId="8" hidden="1">2147483647</definedName>
    <definedName name="solver_tim" localSheetId="9" hidden="1">2147483647</definedName>
    <definedName name="solver_tol" localSheetId="7" hidden="1">0.01</definedName>
    <definedName name="solver_tol" localSheetId="8" hidden="1">0.01</definedName>
    <definedName name="solver_tol" localSheetId="9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7" hidden="1">2</definedName>
    <definedName name="solver_typ" localSheetId="6" hidden="1">2</definedName>
    <definedName name="solver_typ" localSheetId="8" hidden="1">2</definedName>
    <definedName name="solver_typ" localSheetId="9" hidden="1">2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er" localSheetId="0" hidden="1">17</definedName>
    <definedName name="solver_ver" localSheetId="1" hidden="1">17</definedName>
    <definedName name="solver_ver" localSheetId="2" hidden="1">17</definedName>
    <definedName name="solver_ver" localSheetId="3" hidden="1">17</definedName>
    <definedName name="solver_ver" localSheetId="4" hidden="1">17</definedName>
    <definedName name="solver_ver" localSheetId="5" hidden="1">17</definedName>
    <definedName name="solver_ver" localSheetId="7" hidden="1">3</definedName>
    <definedName name="solver_ver" localSheetId="6" hidden="1">17</definedName>
    <definedName name="solver_ver" localSheetId="8" hidden="1">3</definedName>
    <definedName name="solver_ver" localSheetId="9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1" i="32" l="1"/>
  <c r="A180" i="32"/>
  <c r="A179" i="32"/>
  <c r="A178" i="32"/>
  <c r="A177" i="32"/>
  <c r="A176" i="32"/>
  <c r="A175" i="32"/>
  <c r="A174" i="32"/>
  <c r="A173" i="32"/>
  <c r="A172" i="32"/>
  <c r="A171" i="32"/>
  <c r="A170" i="32"/>
  <c r="A169" i="32"/>
  <c r="A168" i="32"/>
  <c r="A167" i="32"/>
  <c r="A166" i="32"/>
  <c r="A165" i="32"/>
  <c r="A164" i="32"/>
  <c r="A163" i="32"/>
  <c r="A162" i="32"/>
  <c r="A161" i="32"/>
  <c r="A160" i="32"/>
  <c r="A159" i="32"/>
  <c r="A158" i="32"/>
  <c r="A157" i="32"/>
  <c r="A156" i="32"/>
  <c r="A155" i="32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37" i="32"/>
  <c r="A136" i="32"/>
  <c r="A135" i="32"/>
  <c r="A134" i="32"/>
  <c r="A133" i="32"/>
  <c r="A132" i="32"/>
  <c r="A131" i="32"/>
  <c r="A130" i="32"/>
  <c r="A129" i="32"/>
  <c r="A128" i="32"/>
  <c r="A127" i="32"/>
  <c r="A126" i="32"/>
  <c r="A125" i="32"/>
  <c r="A124" i="32"/>
  <c r="A123" i="32"/>
  <c r="A122" i="32"/>
  <c r="A121" i="32"/>
  <c r="A120" i="32"/>
  <c r="A119" i="32"/>
  <c r="A118" i="32"/>
  <c r="A117" i="32"/>
  <c r="A116" i="32"/>
  <c r="A115" i="32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BB86" i="32"/>
  <c r="AT86" i="32"/>
  <c r="AO86" i="32"/>
  <c r="BB85" i="32"/>
  <c r="AT85" i="32"/>
  <c r="AO85" i="32"/>
  <c r="BB84" i="32"/>
  <c r="AT84" i="32"/>
  <c r="AO84" i="32"/>
  <c r="BB83" i="32"/>
  <c r="AT83" i="32"/>
  <c r="AO83" i="32"/>
  <c r="BB82" i="32"/>
  <c r="AT82" i="32"/>
  <c r="AO82" i="32"/>
  <c r="BB81" i="32"/>
  <c r="AT81" i="32"/>
  <c r="AO81" i="32"/>
  <c r="BB80" i="32"/>
  <c r="AT80" i="32"/>
  <c r="AO80" i="32"/>
  <c r="BB79" i="32"/>
  <c r="AT79" i="32"/>
  <c r="AO79" i="32"/>
  <c r="BB78" i="32"/>
  <c r="AT78" i="32"/>
  <c r="AO78" i="32"/>
  <c r="BB77" i="32"/>
  <c r="AT77" i="32"/>
  <c r="AO77" i="32"/>
  <c r="BB76" i="32"/>
  <c r="AT76" i="32"/>
  <c r="AO76" i="32"/>
  <c r="BB75" i="32"/>
  <c r="AT75" i="32"/>
  <c r="AO75" i="32"/>
  <c r="BB74" i="32"/>
  <c r="AT74" i="32"/>
  <c r="AO74" i="32"/>
  <c r="BB73" i="32"/>
  <c r="AT73" i="32"/>
  <c r="AO73" i="32"/>
  <c r="BB72" i="32"/>
  <c r="AT72" i="32"/>
  <c r="AO72" i="32"/>
  <c r="BB71" i="32"/>
  <c r="AT71" i="32"/>
  <c r="AO71" i="32"/>
  <c r="BB70" i="32"/>
  <c r="AT70" i="32"/>
  <c r="AO70" i="32"/>
  <c r="BB69" i="32"/>
  <c r="AT69" i="32"/>
  <c r="AO69" i="32"/>
  <c r="BB68" i="32"/>
  <c r="AT68" i="32"/>
  <c r="AO68" i="32"/>
  <c r="BB67" i="32"/>
  <c r="AT67" i="32"/>
  <c r="AO67" i="32"/>
  <c r="BB66" i="32"/>
  <c r="AT66" i="32"/>
  <c r="AO66" i="32"/>
  <c r="BB65" i="32"/>
  <c r="AT65" i="32"/>
  <c r="AO65" i="32"/>
  <c r="BB64" i="32"/>
  <c r="AT64" i="32"/>
  <c r="AO64" i="32"/>
  <c r="BB63" i="32"/>
  <c r="AT63" i="32"/>
  <c r="AO63" i="32"/>
  <c r="BB62" i="32"/>
  <c r="AT62" i="32"/>
  <c r="AO62" i="32"/>
  <c r="BB61" i="32"/>
  <c r="AT61" i="32"/>
  <c r="AO61" i="32"/>
  <c r="BB60" i="32"/>
  <c r="AT60" i="32"/>
  <c r="AO60" i="32"/>
  <c r="BB59" i="32"/>
  <c r="AT59" i="32"/>
  <c r="AO59" i="32"/>
  <c r="BB58" i="32"/>
  <c r="AT58" i="32"/>
  <c r="AO58" i="32"/>
  <c r="BB57" i="32"/>
  <c r="AT57" i="32"/>
  <c r="AO57" i="32"/>
  <c r="BB56" i="32"/>
  <c r="AT56" i="32"/>
  <c r="AO56" i="32"/>
  <c r="BB55" i="32"/>
  <c r="AT55" i="32"/>
  <c r="AO55" i="32"/>
  <c r="BB54" i="32"/>
  <c r="AT54" i="32"/>
  <c r="AO54" i="32"/>
  <c r="BB53" i="32"/>
  <c r="AT53" i="32"/>
  <c r="AO53" i="32"/>
  <c r="BB52" i="32"/>
  <c r="AT52" i="32"/>
  <c r="AO52" i="32"/>
  <c r="BB51" i="32"/>
  <c r="AT51" i="32"/>
  <c r="AO51" i="32"/>
  <c r="BB50" i="32"/>
  <c r="AT50" i="32"/>
  <c r="AO50" i="32"/>
  <c r="BB49" i="32"/>
  <c r="AT49" i="32"/>
  <c r="AO49" i="32"/>
  <c r="BB48" i="32"/>
  <c r="AT48" i="32"/>
  <c r="AO48" i="32"/>
  <c r="BB47" i="32"/>
  <c r="AT47" i="32"/>
  <c r="AO47" i="32"/>
  <c r="BB46" i="32"/>
  <c r="AT46" i="32"/>
  <c r="AO46" i="32"/>
  <c r="BB45" i="32"/>
  <c r="AT45" i="32"/>
  <c r="AO45" i="32"/>
  <c r="BB44" i="32"/>
  <c r="AT44" i="32"/>
  <c r="AO44" i="32"/>
  <c r="BB43" i="32"/>
  <c r="AT43" i="32"/>
  <c r="AO43" i="32"/>
  <c r="BB42" i="32"/>
  <c r="AT42" i="32"/>
  <c r="AO42" i="32"/>
  <c r="BB41" i="32"/>
  <c r="AT41" i="32"/>
  <c r="AO41" i="32"/>
  <c r="BB40" i="32"/>
  <c r="AT40" i="32"/>
  <c r="AO40" i="32"/>
  <c r="BB39" i="32"/>
  <c r="AT39" i="32"/>
  <c r="AO39" i="32"/>
  <c r="BB38" i="32"/>
  <c r="AT38" i="32"/>
  <c r="AO38" i="32"/>
  <c r="BB37" i="32"/>
  <c r="AT37" i="32"/>
  <c r="AO37" i="32"/>
  <c r="BB36" i="32"/>
  <c r="AT36" i="32"/>
  <c r="AO36" i="32"/>
  <c r="BB35" i="32"/>
  <c r="AT35" i="32"/>
  <c r="AO35" i="32"/>
  <c r="BB34" i="32"/>
  <c r="AT34" i="32"/>
  <c r="AO34" i="32"/>
  <c r="BB33" i="32"/>
  <c r="AT33" i="32"/>
  <c r="AO33" i="32"/>
  <c r="BB32" i="32"/>
  <c r="AT32" i="32"/>
  <c r="AO32" i="32"/>
  <c r="BB31" i="32"/>
  <c r="AT31" i="32"/>
  <c r="AO31" i="32"/>
  <c r="BB30" i="32"/>
  <c r="AT30" i="32"/>
  <c r="AO30" i="32"/>
  <c r="BB29" i="32"/>
  <c r="AT29" i="32"/>
  <c r="AO29" i="32"/>
  <c r="BB28" i="32"/>
  <c r="AT28" i="32"/>
  <c r="AO28" i="32"/>
  <c r="BB27" i="32"/>
  <c r="AT27" i="32"/>
  <c r="AO27" i="32"/>
  <c r="BB26" i="32"/>
  <c r="AT26" i="32"/>
  <c r="AO26" i="32"/>
  <c r="BB25" i="32"/>
  <c r="AT25" i="32"/>
  <c r="AO25" i="32"/>
  <c r="BB24" i="32"/>
  <c r="AT24" i="32"/>
  <c r="AO24" i="32"/>
  <c r="BB23" i="32"/>
  <c r="AT23" i="32"/>
  <c r="AO23" i="32"/>
  <c r="BB22" i="32"/>
  <c r="AT22" i="32"/>
  <c r="AO22" i="32"/>
  <c r="BB21" i="32"/>
  <c r="AT21" i="32"/>
  <c r="AO21" i="32"/>
  <c r="BB20" i="32"/>
  <c r="AT20" i="32"/>
  <c r="AO20" i="32"/>
  <c r="BB19" i="32"/>
  <c r="AT19" i="32"/>
  <c r="AO19" i="32"/>
  <c r="BB18" i="32"/>
  <c r="AT18" i="32"/>
  <c r="AO18" i="32"/>
  <c r="BB17" i="32"/>
  <c r="AT17" i="32"/>
  <c r="AO17" i="32"/>
  <c r="BB16" i="32"/>
  <c r="AT16" i="32"/>
  <c r="AO16" i="32"/>
  <c r="BB15" i="32"/>
  <c r="AT15" i="32"/>
  <c r="AR15" i="32"/>
  <c r="AQ15" i="32" s="1"/>
  <c r="AO15" i="32"/>
  <c r="BB14" i="32"/>
  <c r="AX14" i="32"/>
  <c r="AX18" i="32" s="1"/>
  <c r="AT14" i="32"/>
  <c r="AR14" i="32"/>
  <c r="AQ14" i="32" s="1"/>
  <c r="AO14" i="32"/>
  <c r="BB13" i="32"/>
  <c r="AT13" i="32"/>
  <c r="AO13" i="32"/>
  <c r="BB12" i="32"/>
  <c r="AT12" i="32"/>
  <c r="AO12" i="32"/>
  <c r="BB11" i="32"/>
  <c r="AT11" i="32"/>
  <c r="AQ11" i="32"/>
  <c r="AO11" i="32"/>
  <c r="BB10" i="32"/>
  <c r="AX10" i="32"/>
  <c r="AT10" i="32"/>
  <c r="AR10" i="32"/>
  <c r="AQ10" i="32"/>
  <c r="AO10" i="32"/>
  <c r="BB9" i="32"/>
  <c r="AX9" i="32"/>
  <c r="AT9" i="32"/>
  <c r="AR9" i="32"/>
  <c r="AQ9" i="32" s="1"/>
  <c r="AO9" i="32"/>
  <c r="BB8" i="32"/>
  <c r="AX8" i="32"/>
  <c r="AX12" i="32" s="1"/>
  <c r="AT8" i="32"/>
  <c r="AR8" i="32"/>
  <c r="AQ8" i="32" s="1"/>
  <c r="AO8" i="32"/>
  <c r="BB7" i="32"/>
  <c r="AX7" i="32"/>
  <c r="AT7" i="32"/>
  <c r="AR7" i="32"/>
  <c r="AR11" i="32" s="1"/>
  <c r="AQ7" i="32"/>
  <c r="AO7" i="32"/>
  <c r="BB6" i="32"/>
  <c r="AT6" i="32"/>
  <c r="AQ6" i="32"/>
  <c r="AO6" i="32"/>
  <c r="BB5" i="32"/>
  <c r="AT5" i="32"/>
  <c r="AQ5" i="32"/>
  <c r="AO5" i="32"/>
  <c r="BB4" i="32"/>
  <c r="AT4" i="32"/>
  <c r="AQ4" i="32"/>
  <c r="AO4" i="32"/>
  <c r="BB3" i="32"/>
  <c r="AT3" i="32"/>
  <c r="AQ3" i="32"/>
  <c r="AO3" i="32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BB86" i="31"/>
  <c r="AT86" i="31"/>
  <c r="AO86" i="31"/>
  <c r="BB85" i="31"/>
  <c r="AT85" i="31"/>
  <c r="AO85" i="31"/>
  <c r="BB84" i="31"/>
  <c r="AT84" i="31"/>
  <c r="AO84" i="31"/>
  <c r="BB83" i="31"/>
  <c r="AT83" i="31"/>
  <c r="AO83" i="31"/>
  <c r="BB82" i="31"/>
  <c r="AT82" i="31"/>
  <c r="AO82" i="31"/>
  <c r="BB81" i="31"/>
  <c r="AT81" i="31"/>
  <c r="AO81" i="31"/>
  <c r="BB80" i="31"/>
  <c r="AT80" i="31"/>
  <c r="AO80" i="31"/>
  <c r="BB79" i="31"/>
  <c r="AT79" i="31"/>
  <c r="AO79" i="31"/>
  <c r="BB78" i="31"/>
  <c r="AT78" i="31"/>
  <c r="AO78" i="31"/>
  <c r="BB77" i="31"/>
  <c r="AT77" i="31"/>
  <c r="AO77" i="31"/>
  <c r="BB76" i="31"/>
  <c r="AT76" i="31"/>
  <c r="AO76" i="31"/>
  <c r="BB75" i="31"/>
  <c r="AT75" i="31"/>
  <c r="AO75" i="31"/>
  <c r="BB74" i="31"/>
  <c r="AT74" i="31"/>
  <c r="AO74" i="31"/>
  <c r="BB73" i="31"/>
  <c r="AT73" i="31"/>
  <c r="AO73" i="31"/>
  <c r="BB72" i="31"/>
  <c r="AT72" i="31"/>
  <c r="AO72" i="31"/>
  <c r="BB71" i="31"/>
  <c r="AT71" i="31"/>
  <c r="AO71" i="31"/>
  <c r="BB70" i="31"/>
  <c r="AT70" i="31"/>
  <c r="AO70" i="31"/>
  <c r="BB69" i="31"/>
  <c r="AT69" i="31"/>
  <c r="AO69" i="31"/>
  <c r="BB68" i="31"/>
  <c r="AT68" i="31"/>
  <c r="AO68" i="31"/>
  <c r="BB67" i="31"/>
  <c r="AT67" i="31"/>
  <c r="AO67" i="31"/>
  <c r="BB66" i="31"/>
  <c r="AT66" i="31"/>
  <c r="AO66" i="31"/>
  <c r="BB65" i="31"/>
  <c r="AT65" i="31"/>
  <c r="AO65" i="31"/>
  <c r="BB64" i="31"/>
  <c r="AT64" i="31"/>
  <c r="AO64" i="31"/>
  <c r="BB63" i="31"/>
  <c r="AT63" i="31"/>
  <c r="AO63" i="31"/>
  <c r="BB62" i="31"/>
  <c r="AT62" i="31"/>
  <c r="AO62" i="31"/>
  <c r="BB61" i="31"/>
  <c r="AT61" i="31"/>
  <c r="AO61" i="31"/>
  <c r="BB60" i="31"/>
  <c r="AT60" i="31"/>
  <c r="AO60" i="31"/>
  <c r="BB59" i="31"/>
  <c r="AT59" i="31"/>
  <c r="AO59" i="31"/>
  <c r="BB58" i="31"/>
  <c r="AT58" i="31"/>
  <c r="AO58" i="31"/>
  <c r="BB57" i="31"/>
  <c r="AT57" i="31"/>
  <c r="AO57" i="31"/>
  <c r="BB56" i="31"/>
  <c r="AT56" i="31"/>
  <c r="AO56" i="31"/>
  <c r="BB55" i="31"/>
  <c r="AT55" i="31"/>
  <c r="AO55" i="31"/>
  <c r="BB54" i="31"/>
  <c r="AT54" i="31"/>
  <c r="AO54" i="31"/>
  <c r="BB53" i="31"/>
  <c r="AT53" i="31"/>
  <c r="AO53" i="31"/>
  <c r="BB52" i="31"/>
  <c r="AT52" i="31"/>
  <c r="AO52" i="31"/>
  <c r="BB51" i="31"/>
  <c r="AT51" i="31"/>
  <c r="AO51" i="31"/>
  <c r="BB50" i="31"/>
  <c r="AT50" i="31"/>
  <c r="AO50" i="31"/>
  <c r="BB49" i="31"/>
  <c r="AT49" i="31"/>
  <c r="AO49" i="31"/>
  <c r="BB48" i="31"/>
  <c r="AT48" i="31"/>
  <c r="AO48" i="31"/>
  <c r="BB47" i="31"/>
  <c r="AT47" i="31"/>
  <c r="AO47" i="31"/>
  <c r="BB46" i="31"/>
  <c r="AT46" i="31"/>
  <c r="AO46" i="31"/>
  <c r="BB45" i="31"/>
  <c r="AT45" i="31"/>
  <c r="AO45" i="31"/>
  <c r="BB44" i="31"/>
  <c r="AT44" i="31"/>
  <c r="AO44" i="31"/>
  <c r="BB43" i="31"/>
  <c r="AT43" i="31"/>
  <c r="AO43" i="31"/>
  <c r="BB42" i="31"/>
  <c r="AT42" i="31"/>
  <c r="AO42" i="31"/>
  <c r="BB41" i="31"/>
  <c r="AT41" i="31"/>
  <c r="AO41" i="31"/>
  <c r="BB40" i="31"/>
  <c r="AT40" i="31"/>
  <c r="AO40" i="31"/>
  <c r="BB39" i="31"/>
  <c r="AT39" i="31"/>
  <c r="AO39" i="31"/>
  <c r="BB38" i="31"/>
  <c r="AT38" i="31"/>
  <c r="AO38" i="31"/>
  <c r="BB37" i="31"/>
  <c r="AT37" i="31"/>
  <c r="AO37" i="31"/>
  <c r="BB36" i="31"/>
  <c r="AT36" i="31"/>
  <c r="AO36" i="31"/>
  <c r="BB35" i="31"/>
  <c r="AT35" i="31"/>
  <c r="AO35" i="31"/>
  <c r="BB34" i="31"/>
  <c r="AT34" i="31"/>
  <c r="AO34" i="31"/>
  <c r="BB33" i="31"/>
  <c r="AT33" i="31"/>
  <c r="AO33" i="31"/>
  <c r="BB32" i="31"/>
  <c r="AT32" i="31"/>
  <c r="AO32" i="31"/>
  <c r="BB31" i="31"/>
  <c r="AT31" i="31"/>
  <c r="AO31" i="31"/>
  <c r="BB30" i="31"/>
  <c r="AT30" i="31"/>
  <c r="AO30" i="31"/>
  <c r="BB29" i="31"/>
  <c r="AT29" i="31"/>
  <c r="AO29" i="31"/>
  <c r="BB28" i="31"/>
  <c r="AT28" i="31"/>
  <c r="AO28" i="31"/>
  <c r="BB27" i="31"/>
  <c r="AT27" i="31"/>
  <c r="AO27" i="31"/>
  <c r="BB26" i="31"/>
  <c r="AT26" i="31"/>
  <c r="AO26" i="31"/>
  <c r="BB25" i="31"/>
  <c r="AT25" i="31"/>
  <c r="AO25" i="31"/>
  <c r="BB24" i="31"/>
  <c r="AT24" i="31"/>
  <c r="AO24" i="31"/>
  <c r="BB23" i="31"/>
  <c r="AT23" i="31"/>
  <c r="AO23" i="31"/>
  <c r="BB22" i="31"/>
  <c r="AT22" i="31"/>
  <c r="AO22" i="31"/>
  <c r="BB21" i="31"/>
  <c r="AT21" i="31"/>
  <c r="AO21" i="31"/>
  <c r="BB20" i="31"/>
  <c r="AT20" i="31"/>
  <c r="AO20" i="31"/>
  <c r="BB19" i="31"/>
  <c r="AT19" i="31"/>
  <c r="AO19" i="31"/>
  <c r="BB18" i="31"/>
  <c r="AT18" i="31"/>
  <c r="AO18" i="31"/>
  <c r="BB17" i="31"/>
  <c r="AT17" i="31"/>
  <c r="AO17" i="31"/>
  <c r="BB16" i="31"/>
  <c r="AT16" i="31"/>
  <c r="AO16" i="31"/>
  <c r="BB15" i="31"/>
  <c r="AT15" i="31"/>
  <c r="AO15" i="31"/>
  <c r="BB14" i="31"/>
  <c r="AT14" i="31"/>
  <c r="AO14" i="31"/>
  <c r="BB13" i="31"/>
  <c r="AT13" i="31"/>
  <c r="AO13" i="31"/>
  <c r="BB12" i="31"/>
  <c r="AX12" i="31"/>
  <c r="AT12" i="31"/>
  <c r="AO12" i="31"/>
  <c r="BB11" i="31"/>
  <c r="AT11" i="31"/>
  <c r="AO11" i="31"/>
  <c r="BB10" i="31"/>
  <c r="AX10" i="31"/>
  <c r="AT10" i="31"/>
  <c r="AR10" i="31"/>
  <c r="AQ10" i="31" s="1"/>
  <c r="AO10" i="31"/>
  <c r="BB9" i="31"/>
  <c r="AX9" i="31"/>
  <c r="AX13" i="31" s="1"/>
  <c r="AT9" i="31"/>
  <c r="AR9" i="31"/>
  <c r="AQ9" i="31" s="1"/>
  <c r="AO9" i="31"/>
  <c r="BB8" i="31"/>
  <c r="AX8" i="31"/>
  <c r="AT8" i="31"/>
  <c r="AR8" i="31"/>
  <c r="AR12" i="31" s="1"/>
  <c r="AO8" i="31"/>
  <c r="BB7" i="31"/>
  <c r="AX7" i="31"/>
  <c r="AT7" i="31"/>
  <c r="AR7" i="31"/>
  <c r="AR11" i="31" s="1"/>
  <c r="AR15" i="31" s="1"/>
  <c r="AR19" i="31" s="1"/>
  <c r="AR23" i="31" s="1"/>
  <c r="AR27" i="31" s="1"/>
  <c r="AR31" i="31" s="1"/>
  <c r="AR35" i="31" s="1"/>
  <c r="AQ7" i="31"/>
  <c r="AO7" i="31"/>
  <c r="BB6" i="31"/>
  <c r="AT6" i="31"/>
  <c r="AQ6" i="31"/>
  <c r="AO6" i="31"/>
  <c r="BB5" i="31"/>
  <c r="AT5" i="31"/>
  <c r="AQ5" i="31"/>
  <c r="AO5" i="31"/>
  <c r="BB4" i="31"/>
  <c r="AT4" i="31"/>
  <c r="AQ4" i="31"/>
  <c r="AO4" i="31"/>
  <c r="BB3" i="31"/>
  <c r="AT3" i="31"/>
  <c r="AQ3" i="31"/>
  <c r="AO3" i="31"/>
  <c r="A181" i="30"/>
  <c r="A180" i="30"/>
  <c r="A179" i="30"/>
  <c r="A178" i="30"/>
  <c r="A177" i="30"/>
  <c r="A176" i="30"/>
  <c r="A175" i="30"/>
  <c r="A174" i="30"/>
  <c r="A173" i="30"/>
  <c r="A172" i="30"/>
  <c r="A171" i="30"/>
  <c r="A170" i="30"/>
  <c r="A169" i="30"/>
  <c r="A168" i="30"/>
  <c r="A167" i="30"/>
  <c r="A166" i="30"/>
  <c r="A165" i="30"/>
  <c r="A164" i="30"/>
  <c r="A163" i="30"/>
  <c r="A162" i="30"/>
  <c r="A161" i="30"/>
  <c r="A160" i="30"/>
  <c r="A159" i="30"/>
  <c r="A158" i="30"/>
  <c r="A157" i="30"/>
  <c r="A156" i="30"/>
  <c r="A155" i="30"/>
  <c r="A154" i="30"/>
  <c r="A153" i="30"/>
  <c r="A152" i="30"/>
  <c r="A151" i="30"/>
  <c r="A150" i="30"/>
  <c r="A149" i="30"/>
  <c r="A148" i="30"/>
  <c r="A147" i="30"/>
  <c r="A146" i="30"/>
  <c r="A145" i="30"/>
  <c r="A144" i="30"/>
  <c r="A143" i="30"/>
  <c r="A142" i="30"/>
  <c r="A141" i="30"/>
  <c r="A140" i="30"/>
  <c r="A139" i="30"/>
  <c r="A138" i="30"/>
  <c r="A137" i="30"/>
  <c r="A136" i="30"/>
  <c r="A135" i="30"/>
  <c r="A134" i="30"/>
  <c r="A133" i="30"/>
  <c r="A132" i="30"/>
  <c r="A131" i="30"/>
  <c r="A130" i="30"/>
  <c r="A129" i="30"/>
  <c r="A128" i="30"/>
  <c r="A127" i="30"/>
  <c r="A126" i="30"/>
  <c r="A125" i="30"/>
  <c r="A124" i="30"/>
  <c r="A123" i="30"/>
  <c r="A122" i="30"/>
  <c r="A121" i="30"/>
  <c r="A120" i="30"/>
  <c r="A119" i="30"/>
  <c r="A118" i="30"/>
  <c r="A117" i="30"/>
  <c r="A116" i="30"/>
  <c r="A115" i="30"/>
  <c r="A114" i="30"/>
  <c r="A113" i="30"/>
  <c r="A112" i="30"/>
  <c r="A111" i="30"/>
  <c r="A110" i="30"/>
  <c r="A109" i="30"/>
  <c r="A108" i="30"/>
  <c r="A107" i="30"/>
  <c r="A106" i="30"/>
  <c r="A105" i="30"/>
  <c r="A104" i="30"/>
  <c r="A103" i="30"/>
  <c r="A102" i="30"/>
  <c r="A101" i="30"/>
  <c r="A100" i="30"/>
  <c r="A99" i="30"/>
  <c r="A98" i="30"/>
  <c r="E86" i="30"/>
  <c r="D86" i="30"/>
  <c r="C86" i="30"/>
  <c r="B86" i="30"/>
  <c r="E85" i="30"/>
  <c r="D85" i="30"/>
  <c r="C85" i="30"/>
  <c r="B85" i="30"/>
  <c r="E84" i="30"/>
  <c r="D84" i="30"/>
  <c r="C84" i="30"/>
  <c r="B84" i="30"/>
  <c r="E83" i="30"/>
  <c r="D83" i="30"/>
  <c r="C83" i="30"/>
  <c r="B83" i="30"/>
  <c r="E82" i="30"/>
  <c r="D82" i="30"/>
  <c r="C82" i="30"/>
  <c r="B82" i="30"/>
  <c r="E81" i="30"/>
  <c r="D81" i="30"/>
  <c r="C81" i="30"/>
  <c r="B81" i="30"/>
  <c r="E80" i="30"/>
  <c r="D80" i="30"/>
  <c r="C80" i="30"/>
  <c r="B80" i="30"/>
  <c r="E79" i="30"/>
  <c r="D79" i="30"/>
  <c r="C79" i="30"/>
  <c r="B79" i="30"/>
  <c r="E78" i="30"/>
  <c r="D78" i="30"/>
  <c r="C78" i="30"/>
  <c r="B78" i="30"/>
  <c r="E77" i="30"/>
  <c r="D77" i="30"/>
  <c r="C77" i="30"/>
  <c r="B77" i="30"/>
  <c r="E76" i="30"/>
  <c r="D76" i="30"/>
  <c r="C76" i="30"/>
  <c r="B76" i="30"/>
  <c r="E75" i="30"/>
  <c r="D75" i="30"/>
  <c r="C75" i="30"/>
  <c r="B75" i="30"/>
  <c r="E74" i="30"/>
  <c r="D74" i="30"/>
  <c r="C74" i="30"/>
  <c r="B74" i="30"/>
  <c r="E73" i="30"/>
  <c r="D73" i="30"/>
  <c r="C73" i="30"/>
  <c r="B73" i="30"/>
  <c r="E72" i="30"/>
  <c r="D72" i="30"/>
  <c r="C72" i="30"/>
  <c r="B72" i="30"/>
  <c r="E71" i="30"/>
  <c r="D71" i="30"/>
  <c r="C71" i="30"/>
  <c r="B71" i="30"/>
  <c r="E70" i="30"/>
  <c r="D70" i="30"/>
  <c r="C70" i="30"/>
  <c r="B70" i="30"/>
  <c r="E69" i="30"/>
  <c r="D69" i="30"/>
  <c r="C69" i="30"/>
  <c r="B69" i="30"/>
  <c r="E68" i="30"/>
  <c r="D68" i="30"/>
  <c r="C68" i="30"/>
  <c r="B68" i="30"/>
  <c r="E67" i="30"/>
  <c r="D67" i="30"/>
  <c r="C67" i="30"/>
  <c r="B67" i="30"/>
  <c r="E66" i="30"/>
  <c r="D66" i="30"/>
  <c r="C66" i="30"/>
  <c r="B66" i="30"/>
  <c r="E65" i="30"/>
  <c r="D65" i="30"/>
  <c r="C65" i="30"/>
  <c r="B65" i="30"/>
  <c r="E64" i="30"/>
  <c r="D64" i="30"/>
  <c r="C64" i="30"/>
  <c r="B64" i="30"/>
  <c r="E63" i="30"/>
  <c r="D63" i="30"/>
  <c r="C63" i="30"/>
  <c r="B63" i="30"/>
  <c r="E62" i="30"/>
  <c r="D62" i="30"/>
  <c r="C62" i="30"/>
  <c r="B62" i="30"/>
  <c r="E61" i="30"/>
  <c r="D61" i="30"/>
  <c r="C61" i="30"/>
  <c r="B61" i="30"/>
  <c r="E60" i="30"/>
  <c r="D60" i="30"/>
  <c r="C60" i="30"/>
  <c r="B60" i="30"/>
  <c r="E59" i="30"/>
  <c r="D59" i="30"/>
  <c r="C59" i="30"/>
  <c r="B59" i="30"/>
  <c r="E58" i="30"/>
  <c r="D58" i="30"/>
  <c r="C58" i="30"/>
  <c r="B58" i="30"/>
  <c r="E57" i="30"/>
  <c r="D57" i="30"/>
  <c r="C57" i="30"/>
  <c r="B57" i="30"/>
  <c r="E56" i="30"/>
  <c r="D56" i="30"/>
  <c r="C56" i="30"/>
  <c r="B56" i="30"/>
  <c r="E55" i="30"/>
  <c r="D55" i="30"/>
  <c r="C55" i="30"/>
  <c r="B55" i="30"/>
  <c r="E54" i="30"/>
  <c r="D54" i="30"/>
  <c r="C54" i="30"/>
  <c r="B54" i="30"/>
  <c r="E53" i="30"/>
  <c r="D53" i="30"/>
  <c r="C53" i="30"/>
  <c r="B53" i="30"/>
  <c r="E52" i="30"/>
  <c r="D52" i="30"/>
  <c r="C52" i="30"/>
  <c r="B52" i="30"/>
  <c r="E51" i="30"/>
  <c r="D51" i="30"/>
  <c r="C51" i="30"/>
  <c r="B51" i="30"/>
  <c r="E50" i="30"/>
  <c r="D50" i="30"/>
  <c r="C50" i="30"/>
  <c r="B50" i="30"/>
  <c r="E49" i="30"/>
  <c r="D49" i="30"/>
  <c r="C49" i="30"/>
  <c r="B49" i="30"/>
  <c r="E48" i="30"/>
  <c r="D48" i="30"/>
  <c r="C48" i="30"/>
  <c r="B48" i="30"/>
  <c r="E47" i="30"/>
  <c r="D47" i="30"/>
  <c r="C47" i="30"/>
  <c r="B47" i="30"/>
  <c r="E46" i="30"/>
  <c r="D46" i="30"/>
  <c r="C46" i="30"/>
  <c r="B46" i="30"/>
  <c r="E45" i="30"/>
  <c r="D45" i="30"/>
  <c r="C45" i="30"/>
  <c r="B45" i="30"/>
  <c r="E44" i="30"/>
  <c r="D44" i="30"/>
  <c r="C44" i="30"/>
  <c r="B44" i="30"/>
  <c r="E43" i="30"/>
  <c r="D43" i="30"/>
  <c r="C43" i="30"/>
  <c r="B43" i="30"/>
  <c r="E42" i="30"/>
  <c r="D42" i="30"/>
  <c r="C42" i="30"/>
  <c r="B42" i="30"/>
  <c r="E41" i="30"/>
  <c r="D41" i="30"/>
  <c r="C41" i="30"/>
  <c r="B41" i="30"/>
  <c r="E40" i="30"/>
  <c r="D40" i="30"/>
  <c r="C40" i="30"/>
  <c r="B40" i="30"/>
  <c r="E39" i="30"/>
  <c r="D39" i="30"/>
  <c r="C39" i="30"/>
  <c r="B39" i="30"/>
  <c r="E38" i="30"/>
  <c r="D38" i="30"/>
  <c r="C38" i="30"/>
  <c r="B38" i="30"/>
  <c r="E37" i="30"/>
  <c r="D37" i="30"/>
  <c r="C37" i="30"/>
  <c r="B37" i="30"/>
  <c r="E36" i="30"/>
  <c r="D36" i="30"/>
  <c r="C36" i="30"/>
  <c r="B36" i="30"/>
  <c r="E35" i="30"/>
  <c r="D35" i="30"/>
  <c r="C35" i="30"/>
  <c r="B35" i="30"/>
  <c r="E34" i="30"/>
  <c r="D34" i="30"/>
  <c r="C34" i="30"/>
  <c r="B34" i="30"/>
  <c r="E33" i="30"/>
  <c r="D33" i="30"/>
  <c r="C33" i="30"/>
  <c r="B33" i="30"/>
  <c r="E32" i="30"/>
  <c r="D32" i="30"/>
  <c r="C32" i="30"/>
  <c r="B32" i="30"/>
  <c r="E31" i="30"/>
  <c r="D31" i="30"/>
  <c r="C31" i="30"/>
  <c r="B31" i="30"/>
  <c r="E30" i="30"/>
  <c r="D30" i="30"/>
  <c r="C30" i="30"/>
  <c r="B30" i="30"/>
  <c r="E29" i="30"/>
  <c r="D29" i="30"/>
  <c r="C29" i="30"/>
  <c r="B29" i="30"/>
  <c r="E28" i="30"/>
  <c r="D28" i="30"/>
  <c r="C28" i="30"/>
  <c r="B28" i="30"/>
  <c r="E27" i="30"/>
  <c r="D27" i="30"/>
  <c r="C27" i="30"/>
  <c r="B27" i="30"/>
  <c r="E26" i="30"/>
  <c r="D26" i="30"/>
  <c r="C26" i="30"/>
  <c r="B26" i="30"/>
  <c r="E25" i="30"/>
  <c r="D25" i="30"/>
  <c r="C25" i="30"/>
  <c r="B25" i="30"/>
  <c r="E24" i="30"/>
  <c r="D24" i="30"/>
  <c r="C24" i="30"/>
  <c r="B24" i="30"/>
  <c r="E23" i="30"/>
  <c r="D23" i="30"/>
  <c r="C23" i="30"/>
  <c r="B23" i="30"/>
  <c r="E22" i="30"/>
  <c r="D22" i="30"/>
  <c r="C22" i="30"/>
  <c r="B22" i="30"/>
  <c r="E21" i="30"/>
  <c r="D21" i="30"/>
  <c r="C21" i="30"/>
  <c r="B21" i="30"/>
  <c r="E20" i="30"/>
  <c r="D20" i="30"/>
  <c r="C20" i="30"/>
  <c r="B20" i="30"/>
  <c r="E19" i="30"/>
  <c r="D19" i="30"/>
  <c r="C19" i="30"/>
  <c r="B19" i="30"/>
  <c r="E18" i="30"/>
  <c r="D18" i="30"/>
  <c r="C18" i="30"/>
  <c r="B18" i="30"/>
  <c r="E17" i="30"/>
  <c r="D17" i="30"/>
  <c r="C17" i="30"/>
  <c r="B17" i="30"/>
  <c r="E16" i="30"/>
  <c r="D16" i="30"/>
  <c r="C16" i="30"/>
  <c r="B16" i="30"/>
  <c r="E15" i="30"/>
  <c r="D15" i="30"/>
  <c r="C15" i="30"/>
  <c r="B15" i="30"/>
  <c r="E14" i="30"/>
  <c r="D14" i="30"/>
  <c r="C14" i="30"/>
  <c r="B14" i="30"/>
  <c r="E13" i="30"/>
  <c r="D13" i="30"/>
  <c r="C13" i="30"/>
  <c r="B13" i="30"/>
  <c r="E12" i="30"/>
  <c r="D12" i="30"/>
  <c r="C12" i="30"/>
  <c r="B12" i="30"/>
  <c r="E11" i="30"/>
  <c r="D11" i="30"/>
  <c r="C11" i="30"/>
  <c r="B11" i="30"/>
  <c r="E10" i="30"/>
  <c r="D10" i="30"/>
  <c r="C10" i="30"/>
  <c r="B10" i="30"/>
  <c r="E9" i="30"/>
  <c r="D9" i="30"/>
  <c r="C9" i="30"/>
  <c r="B9" i="30"/>
  <c r="E8" i="30"/>
  <c r="D8" i="30"/>
  <c r="C8" i="30"/>
  <c r="B8" i="30"/>
  <c r="E7" i="30"/>
  <c r="D7" i="30"/>
  <c r="C7" i="30"/>
  <c r="B7" i="30"/>
  <c r="E6" i="30"/>
  <c r="D6" i="30"/>
  <c r="C6" i="30"/>
  <c r="B6" i="30"/>
  <c r="Q5" i="30"/>
  <c r="P5" i="30"/>
  <c r="O5" i="30"/>
  <c r="E5" i="30"/>
  <c r="D5" i="30"/>
  <c r="C5" i="30"/>
  <c r="B5" i="30"/>
  <c r="Q4" i="30"/>
  <c r="Q6" i="30" s="1"/>
  <c r="Q10" i="30" s="1"/>
  <c r="P4" i="30"/>
  <c r="P6" i="30" s="1"/>
  <c r="P10" i="30" s="1"/>
  <c r="O4" i="30"/>
  <c r="E4" i="30"/>
  <c r="D4" i="30"/>
  <c r="C4" i="30"/>
  <c r="B4" i="30"/>
  <c r="Q3" i="30"/>
  <c r="P3" i="30"/>
  <c r="O3" i="30"/>
  <c r="E3" i="30"/>
  <c r="E181" i="30" s="1"/>
  <c r="D3" i="30"/>
  <c r="D178" i="30" s="1"/>
  <c r="C3" i="30"/>
  <c r="C175" i="30" s="1"/>
  <c r="B3" i="30"/>
  <c r="B180" i="30" s="1"/>
  <c r="R2" i="30"/>
  <c r="Q2" i="30"/>
  <c r="Q9" i="30" s="1"/>
  <c r="P2" i="30"/>
  <c r="P9" i="30" s="1"/>
  <c r="O2" i="30"/>
  <c r="O9" i="30" s="1"/>
  <c r="E181" i="29"/>
  <c r="D181" i="29"/>
  <c r="C181" i="29"/>
  <c r="B181" i="29"/>
  <c r="A181" i="29"/>
  <c r="E180" i="29"/>
  <c r="D180" i="29"/>
  <c r="C180" i="29"/>
  <c r="B180" i="29"/>
  <c r="A180" i="29"/>
  <c r="E179" i="29"/>
  <c r="D179" i="29"/>
  <c r="C179" i="29"/>
  <c r="B179" i="29"/>
  <c r="A179" i="29"/>
  <c r="E178" i="29"/>
  <c r="D178" i="29"/>
  <c r="C178" i="29"/>
  <c r="B178" i="29"/>
  <c r="A178" i="29"/>
  <c r="E177" i="29"/>
  <c r="D177" i="29"/>
  <c r="C177" i="29"/>
  <c r="B177" i="29"/>
  <c r="A177" i="29"/>
  <c r="E176" i="29"/>
  <c r="D176" i="29"/>
  <c r="C176" i="29"/>
  <c r="B176" i="29"/>
  <c r="A176" i="29"/>
  <c r="E175" i="29"/>
  <c r="D175" i="29"/>
  <c r="C175" i="29"/>
  <c r="B175" i="29"/>
  <c r="A175" i="29"/>
  <c r="E174" i="29"/>
  <c r="D174" i="29"/>
  <c r="C174" i="29"/>
  <c r="B174" i="29"/>
  <c r="A174" i="29"/>
  <c r="E173" i="29"/>
  <c r="D173" i="29"/>
  <c r="C173" i="29"/>
  <c r="B173" i="29"/>
  <c r="A173" i="29"/>
  <c r="E172" i="29"/>
  <c r="D172" i="29"/>
  <c r="C172" i="29"/>
  <c r="B172" i="29"/>
  <c r="A172" i="29"/>
  <c r="E171" i="29"/>
  <c r="D171" i="29"/>
  <c r="C171" i="29"/>
  <c r="B171" i="29"/>
  <c r="A171" i="29"/>
  <c r="E170" i="29"/>
  <c r="D170" i="29"/>
  <c r="C170" i="29"/>
  <c r="B170" i="29"/>
  <c r="A170" i="29"/>
  <c r="E169" i="29"/>
  <c r="D169" i="29"/>
  <c r="C169" i="29"/>
  <c r="B169" i="29"/>
  <c r="A169" i="29"/>
  <c r="E168" i="29"/>
  <c r="D168" i="29"/>
  <c r="C168" i="29"/>
  <c r="B168" i="29"/>
  <c r="A168" i="29"/>
  <c r="E167" i="29"/>
  <c r="D167" i="29"/>
  <c r="C167" i="29"/>
  <c r="B167" i="29"/>
  <c r="A167" i="29"/>
  <c r="E166" i="29"/>
  <c r="D166" i="29"/>
  <c r="C166" i="29"/>
  <c r="B166" i="29"/>
  <c r="A166" i="29"/>
  <c r="E165" i="29"/>
  <c r="D165" i="29"/>
  <c r="C165" i="29"/>
  <c r="B165" i="29"/>
  <c r="A165" i="29"/>
  <c r="E164" i="29"/>
  <c r="D164" i="29"/>
  <c r="C164" i="29"/>
  <c r="B164" i="29"/>
  <c r="A164" i="29"/>
  <c r="E163" i="29"/>
  <c r="D163" i="29"/>
  <c r="C163" i="29"/>
  <c r="B163" i="29"/>
  <c r="A163" i="29"/>
  <c r="E162" i="29"/>
  <c r="D162" i="29"/>
  <c r="C162" i="29"/>
  <c r="B162" i="29"/>
  <c r="A162" i="29"/>
  <c r="E161" i="29"/>
  <c r="D161" i="29"/>
  <c r="C161" i="29"/>
  <c r="B161" i="29"/>
  <c r="A161" i="29"/>
  <c r="E160" i="29"/>
  <c r="D160" i="29"/>
  <c r="C160" i="29"/>
  <c r="B160" i="29"/>
  <c r="A160" i="29"/>
  <c r="E159" i="29"/>
  <c r="D159" i="29"/>
  <c r="C159" i="29"/>
  <c r="B159" i="29"/>
  <c r="A159" i="29"/>
  <c r="E158" i="29"/>
  <c r="D158" i="29"/>
  <c r="C158" i="29"/>
  <c r="B158" i="29"/>
  <c r="A158" i="29"/>
  <c r="E157" i="29"/>
  <c r="D157" i="29"/>
  <c r="C157" i="29"/>
  <c r="B157" i="29"/>
  <c r="A157" i="29"/>
  <c r="E156" i="29"/>
  <c r="D156" i="29"/>
  <c r="C156" i="29"/>
  <c r="B156" i="29"/>
  <c r="A156" i="29"/>
  <c r="E155" i="29"/>
  <c r="D155" i="29"/>
  <c r="C155" i="29"/>
  <c r="B155" i="29"/>
  <c r="A155" i="29"/>
  <c r="E154" i="29"/>
  <c r="D154" i="29"/>
  <c r="C154" i="29"/>
  <c r="B154" i="29"/>
  <c r="A154" i="29"/>
  <c r="E153" i="29"/>
  <c r="D153" i="29"/>
  <c r="C153" i="29"/>
  <c r="B153" i="29"/>
  <c r="A153" i="29"/>
  <c r="E152" i="29"/>
  <c r="D152" i="29"/>
  <c r="C152" i="29"/>
  <c r="B152" i="29"/>
  <c r="A152" i="29"/>
  <c r="E151" i="29"/>
  <c r="D151" i="29"/>
  <c r="C151" i="29"/>
  <c r="B151" i="29"/>
  <c r="A151" i="29"/>
  <c r="E150" i="29"/>
  <c r="D150" i="29"/>
  <c r="C150" i="29"/>
  <c r="B150" i="29"/>
  <c r="A150" i="29"/>
  <c r="E149" i="29"/>
  <c r="D149" i="29"/>
  <c r="C149" i="29"/>
  <c r="B149" i="29"/>
  <c r="A149" i="29"/>
  <c r="E148" i="29"/>
  <c r="D148" i="29"/>
  <c r="C148" i="29"/>
  <c r="B148" i="29"/>
  <c r="A148" i="29"/>
  <c r="E147" i="29"/>
  <c r="D147" i="29"/>
  <c r="C147" i="29"/>
  <c r="B147" i="29"/>
  <c r="A147" i="29"/>
  <c r="E146" i="29"/>
  <c r="D146" i="29"/>
  <c r="C146" i="29"/>
  <c r="B146" i="29"/>
  <c r="A146" i="29"/>
  <c r="E145" i="29"/>
  <c r="D145" i="29"/>
  <c r="C145" i="29"/>
  <c r="B145" i="29"/>
  <c r="A145" i="29"/>
  <c r="E144" i="29"/>
  <c r="D144" i="29"/>
  <c r="C144" i="29"/>
  <c r="B144" i="29"/>
  <c r="A144" i="29"/>
  <c r="E143" i="29"/>
  <c r="D143" i="29"/>
  <c r="C143" i="29"/>
  <c r="B143" i="29"/>
  <c r="A143" i="29"/>
  <c r="E142" i="29"/>
  <c r="D142" i="29"/>
  <c r="C142" i="29"/>
  <c r="B142" i="29"/>
  <c r="A142" i="29"/>
  <c r="E141" i="29"/>
  <c r="D141" i="29"/>
  <c r="C141" i="29"/>
  <c r="B141" i="29"/>
  <c r="A141" i="29"/>
  <c r="E140" i="29"/>
  <c r="D140" i="29"/>
  <c r="C140" i="29"/>
  <c r="B140" i="29"/>
  <c r="A140" i="29"/>
  <c r="E139" i="29"/>
  <c r="D139" i="29"/>
  <c r="C139" i="29"/>
  <c r="B139" i="29"/>
  <c r="A139" i="29"/>
  <c r="E138" i="29"/>
  <c r="D138" i="29"/>
  <c r="C138" i="29"/>
  <c r="B138" i="29"/>
  <c r="A138" i="29"/>
  <c r="E137" i="29"/>
  <c r="D137" i="29"/>
  <c r="C137" i="29"/>
  <c r="B137" i="29"/>
  <c r="A137" i="29"/>
  <c r="E136" i="29"/>
  <c r="D136" i="29"/>
  <c r="C136" i="29"/>
  <c r="B136" i="29"/>
  <c r="A136" i="29"/>
  <c r="E135" i="29"/>
  <c r="D135" i="29"/>
  <c r="C135" i="29"/>
  <c r="B135" i="29"/>
  <c r="A135" i="29"/>
  <c r="E134" i="29"/>
  <c r="D134" i="29"/>
  <c r="C134" i="29"/>
  <c r="B134" i="29"/>
  <c r="A134" i="29"/>
  <c r="E133" i="29"/>
  <c r="D133" i="29"/>
  <c r="C133" i="29"/>
  <c r="B133" i="29"/>
  <c r="A133" i="29"/>
  <c r="E132" i="29"/>
  <c r="D132" i="29"/>
  <c r="C132" i="29"/>
  <c r="B132" i="29"/>
  <c r="A132" i="29"/>
  <c r="E131" i="29"/>
  <c r="D131" i="29"/>
  <c r="C131" i="29"/>
  <c r="B131" i="29"/>
  <c r="A131" i="29"/>
  <c r="E130" i="29"/>
  <c r="D130" i="29"/>
  <c r="C130" i="29"/>
  <c r="B130" i="29"/>
  <c r="A130" i="29"/>
  <c r="E129" i="29"/>
  <c r="D129" i="29"/>
  <c r="C129" i="29"/>
  <c r="B129" i="29"/>
  <c r="A129" i="29"/>
  <c r="E128" i="29"/>
  <c r="D128" i="29"/>
  <c r="C128" i="29"/>
  <c r="B128" i="29"/>
  <c r="A128" i="29"/>
  <c r="E127" i="29"/>
  <c r="D127" i="29"/>
  <c r="C127" i="29"/>
  <c r="B127" i="29"/>
  <c r="A127" i="29"/>
  <c r="E126" i="29"/>
  <c r="D126" i="29"/>
  <c r="C126" i="29"/>
  <c r="B126" i="29"/>
  <c r="A126" i="29"/>
  <c r="E125" i="29"/>
  <c r="D125" i="29"/>
  <c r="C125" i="29"/>
  <c r="B125" i="29"/>
  <c r="A125" i="29"/>
  <c r="E124" i="29"/>
  <c r="D124" i="29"/>
  <c r="C124" i="29"/>
  <c r="B124" i="29"/>
  <c r="A124" i="29"/>
  <c r="E123" i="29"/>
  <c r="D123" i="29"/>
  <c r="C123" i="29"/>
  <c r="B123" i="29"/>
  <c r="A123" i="29"/>
  <c r="E122" i="29"/>
  <c r="D122" i="29"/>
  <c r="C122" i="29"/>
  <c r="B122" i="29"/>
  <c r="A122" i="29"/>
  <c r="E121" i="29"/>
  <c r="D121" i="29"/>
  <c r="C121" i="29"/>
  <c r="B121" i="29"/>
  <c r="A121" i="29"/>
  <c r="E120" i="29"/>
  <c r="D120" i="29"/>
  <c r="C120" i="29"/>
  <c r="B120" i="29"/>
  <c r="A120" i="29"/>
  <c r="E119" i="29"/>
  <c r="D119" i="29"/>
  <c r="C119" i="29"/>
  <c r="B119" i="29"/>
  <c r="A119" i="29"/>
  <c r="E118" i="29"/>
  <c r="D118" i="29"/>
  <c r="C118" i="29"/>
  <c r="B118" i="29"/>
  <c r="A118" i="29"/>
  <c r="E117" i="29"/>
  <c r="D117" i="29"/>
  <c r="C117" i="29"/>
  <c r="B117" i="29"/>
  <c r="A117" i="29"/>
  <c r="E116" i="29"/>
  <c r="D116" i="29"/>
  <c r="C116" i="29"/>
  <c r="B116" i="29"/>
  <c r="A116" i="29"/>
  <c r="E115" i="29"/>
  <c r="D115" i="29"/>
  <c r="C115" i="29"/>
  <c r="B115" i="29"/>
  <c r="A115" i="29"/>
  <c r="E114" i="29"/>
  <c r="D114" i="29"/>
  <c r="C114" i="29"/>
  <c r="B114" i="29"/>
  <c r="A114" i="29"/>
  <c r="E113" i="29"/>
  <c r="D113" i="29"/>
  <c r="C113" i="29"/>
  <c r="B113" i="29"/>
  <c r="A113" i="29"/>
  <c r="E112" i="29"/>
  <c r="D112" i="29"/>
  <c r="C112" i="29"/>
  <c r="B112" i="29"/>
  <c r="A112" i="29"/>
  <c r="E111" i="29"/>
  <c r="D111" i="29"/>
  <c r="C111" i="29"/>
  <c r="B111" i="29"/>
  <c r="A111" i="29"/>
  <c r="E110" i="29"/>
  <c r="D110" i="29"/>
  <c r="C110" i="29"/>
  <c r="B110" i="29"/>
  <c r="A110" i="29"/>
  <c r="E109" i="29"/>
  <c r="D109" i="29"/>
  <c r="C109" i="29"/>
  <c r="B109" i="29"/>
  <c r="A109" i="29"/>
  <c r="E108" i="29"/>
  <c r="D108" i="29"/>
  <c r="C108" i="29"/>
  <c r="B108" i="29"/>
  <c r="A108" i="29"/>
  <c r="E107" i="29"/>
  <c r="D107" i="29"/>
  <c r="C107" i="29"/>
  <c r="B107" i="29"/>
  <c r="A107" i="29"/>
  <c r="E106" i="29"/>
  <c r="D106" i="29"/>
  <c r="C106" i="29"/>
  <c r="B106" i="29"/>
  <c r="A106" i="29"/>
  <c r="E105" i="29"/>
  <c r="D105" i="29"/>
  <c r="C105" i="29"/>
  <c r="B105" i="29"/>
  <c r="A105" i="29"/>
  <c r="E104" i="29"/>
  <c r="D104" i="29"/>
  <c r="C104" i="29"/>
  <c r="B104" i="29"/>
  <c r="A104" i="29"/>
  <c r="E103" i="29"/>
  <c r="D103" i="29"/>
  <c r="C103" i="29"/>
  <c r="B103" i="29"/>
  <c r="A103" i="29"/>
  <c r="E102" i="29"/>
  <c r="D102" i="29"/>
  <c r="C102" i="29"/>
  <c r="B102" i="29"/>
  <c r="A102" i="29"/>
  <c r="E101" i="29"/>
  <c r="D101" i="29"/>
  <c r="C101" i="29"/>
  <c r="B101" i="29"/>
  <c r="A101" i="29"/>
  <c r="E100" i="29"/>
  <c r="D100" i="29"/>
  <c r="C100" i="29"/>
  <c r="B100" i="29"/>
  <c r="A100" i="29"/>
  <c r="E99" i="29"/>
  <c r="D99" i="29"/>
  <c r="C99" i="29"/>
  <c r="B99" i="29"/>
  <c r="A99" i="29"/>
  <c r="E98" i="29"/>
  <c r="D98" i="29"/>
  <c r="C98" i="29"/>
  <c r="B98" i="29"/>
  <c r="A98" i="29"/>
  <c r="E88" i="29"/>
  <c r="D88" i="29"/>
  <c r="C88" i="29"/>
  <c r="B88" i="29"/>
  <c r="P8" i="29"/>
  <c r="R7" i="29"/>
  <c r="R8" i="29" s="1"/>
  <c r="Q7" i="29"/>
  <c r="Q8" i="29" s="1"/>
  <c r="P7" i="29"/>
  <c r="O7" i="29"/>
  <c r="O8" i="29" s="1"/>
  <c r="R5" i="29"/>
  <c r="Q5" i="29"/>
  <c r="P5" i="29"/>
  <c r="O5" i="29"/>
  <c r="R4" i="29"/>
  <c r="R6" i="29" s="1"/>
  <c r="R10" i="29" s="1"/>
  <c r="Q4" i="29"/>
  <c r="Q6" i="29" s="1"/>
  <c r="Q10" i="29" s="1"/>
  <c r="P4" i="29"/>
  <c r="P6" i="29" s="1"/>
  <c r="P10" i="29" s="1"/>
  <c r="O4" i="29"/>
  <c r="R3" i="29"/>
  <c r="Q3" i="29"/>
  <c r="P3" i="29"/>
  <c r="O3" i="29"/>
  <c r="R2" i="29"/>
  <c r="R9" i="29" s="1"/>
  <c r="Q2" i="29"/>
  <c r="Q9" i="29" s="1"/>
  <c r="P2" i="29"/>
  <c r="P9" i="29" s="1"/>
  <c r="O2" i="29"/>
  <c r="O9" i="29" s="1"/>
  <c r="E181" i="28"/>
  <c r="D181" i="28"/>
  <c r="C181" i="28"/>
  <c r="B181" i="28"/>
  <c r="A181" i="28"/>
  <c r="E180" i="28"/>
  <c r="D180" i="28"/>
  <c r="C180" i="28"/>
  <c r="B180" i="28"/>
  <c r="A180" i="28"/>
  <c r="E179" i="28"/>
  <c r="D179" i="28"/>
  <c r="C179" i="28"/>
  <c r="B179" i="28"/>
  <c r="A179" i="28"/>
  <c r="E178" i="28"/>
  <c r="D178" i="28"/>
  <c r="C178" i="28"/>
  <c r="B178" i="28"/>
  <c r="A178" i="28"/>
  <c r="E177" i="28"/>
  <c r="D177" i="28"/>
  <c r="C177" i="28"/>
  <c r="B177" i="28"/>
  <c r="A177" i="28"/>
  <c r="E176" i="28"/>
  <c r="D176" i="28"/>
  <c r="C176" i="28"/>
  <c r="B176" i="28"/>
  <c r="A176" i="28"/>
  <c r="E175" i="28"/>
  <c r="D175" i="28"/>
  <c r="C175" i="28"/>
  <c r="B175" i="28"/>
  <c r="A175" i="28"/>
  <c r="E174" i="28"/>
  <c r="D174" i="28"/>
  <c r="C174" i="28"/>
  <c r="B174" i="28"/>
  <c r="A174" i="28"/>
  <c r="E173" i="28"/>
  <c r="D173" i="28"/>
  <c r="C173" i="28"/>
  <c r="B173" i="28"/>
  <c r="A173" i="28"/>
  <c r="E172" i="28"/>
  <c r="D172" i="28"/>
  <c r="C172" i="28"/>
  <c r="B172" i="28"/>
  <c r="A172" i="28"/>
  <c r="E171" i="28"/>
  <c r="D171" i="28"/>
  <c r="C171" i="28"/>
  <c r="B171" i="28"/>
  <c r="A171" i="28"/>
  <c r="E170" i="28"/>
  <c r="D170" i="28"/>
  <c r="C170" i="28"/>
  <c r="B170" i="28"/>
  <c r="A170" i="28"/>
  <c r="E169" i="28"/>
  <c r="D169" i="28"/>
  <c r="C169" i="28"/>
  <c r="B169" i="28"/>
  <c r="A169" i="28"/>
  <c r="E168" i="28"/>
  <c r="D168" i="28"/>
  <c r="C168" i="28"/>
  <c r="B168" i="28"/>
  <c r="A168" i="28"/>
  <c r="E167" i="28"/>
  <c r="D167" i="28"/>
  <c r="C167" i="28"/>
  <c r="B167" i="28"/>
  <c r="A167" i="28"/>
  <c r="E166" i="28"/>
  <c r="D166" i="28"/>
  <c r="C166" i="28"/>
  <c r="B166" i="28"/>
  <c r="A166" i="28"/>
  <c r="E165" i="28"/>
  <c r="D165" i="28"/>
  <c r="C165" i="28"/>
  <c r="B165" i="28"/>
  <c r="A165" i="28"/>
  <c r="E164" i="28"/>
  <c r="D164" i="28"/>
  <c r="C164" i="28"/>
  <c r="B164" i="28"/>
  <c r="A164" i="28"/>
  <c r="E163" i="28"/>
  <c r="D163" i="28"/>
  <c r="C163" i="28"/>
  <c r="B163" i="28"/>
  <c r="A163" i="28"/>
  <c r="E162" i="28"/>
  <c r="D162" i="28"/>
  <c r="C162" i="28"/>
  <c r="B162" i="28"/>
  <c r="A162" i="28"/>
  <c r="E161" i="28"/>
  <c r="D161" i="28"/>
  <c r="C161" i="28"/>
  <c r="B161" i="28"/>
  <c r="A161" i="28"/>
  <c r="E160" i="28"/>
  <c r="D160" i="28"/>
  <c r="C160" i="28"/>
  <c r="B160" i="28"/>
  <c r="A160" i="28"/>
  <c r="E159" i="28"/>
  <c r="D159" i="28"/>
  <c r="C159" i="28"/>
  <c r="B159" i="28"/>
  <c r="A159" i="28"/>
  <c r="E158" i="28"/>
  <c r="D158" i="28"/>
  <c r="C158" i="28"/>
  <c r="B158" i="28"/>
  <c r="A158" i="28"/>
  <c r="E157" i="28"/>
  <c r="D157" i="28"/>
  <c r="C157" i="28"/>
  <c r="B157" i="28"/>
  <c r="A157" i="28"/>
  <c r="E156" i="28"/>
  <c r="D156" i="28"/>
  <c r="C156" i="28"/>
  <c r="B156" i="28"/>
  <c r="A156" i="28"/>
  <c r="E155" i="28"/>
  <c r="D155" i="28"/>
  <c r="C155" i="28"/>
  <c r="B155" i="28"/>
  <c r="A155" i="28"/>
  <c r="E154" i="28"/>
  <c r="D154" i="28"/>
  <c r="C154" i="28"/>
  <c r="B154" i="28"/>
  <c r="A154" i="28"/>
  <c r="E153" i="28"/>
  <c r="D153" i="28"/>
  <c r="C153" i="28"/>
  <c r="B153" i="28"/>
  <c r="A153" i="28"/>
  <c r="E152" i="28"/>
  <c r="D152" i="28"/>
  <c r="C152" i="28"/>
  <c r="B152" i="28"/>
  <c r="A152" i="28"/>
  <c r="E151" i="28"/>
  <c r="D151" i="28"/>
  <c r="C151" i="28"/>
  <c r="B151" i="28"/>
  <c r="A151" i="28"/>
  <c r="E150" i="28"/>
  <c r="D150" i="28"/>
  <c r="C150" i="28"/>
  <c r="B150" i="28"/>
  <c r="A150" i="28"/>
  <c r="E149" i="28"/>
  <c r="D149" i="28"/>
  <c r="C149" i="28"/>
  <c r="B149" i="28"/>
  <c r="A149" i="28"/>
  <c r="E148" i="28"/>
  <c r="D148" i="28"/>
  <c r="C148" i="28"/>
  <c r="B148" i="28"/>
  <c r="A148" i="28"/>
  <c r="E147" i="28"/>
  <c r="D147" i="28"/>
  <c r="C147" i="28"/>
  <c r="B147" i="28"/>
  <c r="A147" i="28"/>
  <c r="E146" i="28"/>
  <c r="D146" i="28"/>
  <c r="C146" i="28"/>
  <c r="B146" i="28"/>
  <c r="A146" i="28"/>
  <c r="E145" i="28"/>
  <c r="D145" i="28"/>
  <c r="C145" i="28"/>
  <c r="B145" i="28"/>
  <c r="A145" i="28"/>
  <c r="E144" i="28"/>
  <c r="D144" i="28"/>
  <c r="C144" i="28"/>
  <c r="B144" i="28"/>
  <c r="A144" i="28"/>
  <c r="E143" i="28"/>
  <c r="D143" i="28"/>
  <c r="C143" i="28"/>
  <c r="B143" i="28"/>
  <c r="A143" i="28"/>
  <c r="E142" i="28"/>
  <c r="D142" i="28"/>
  <c r="C142" i="28"/>
  <c r="B142" i="28"/>
  <c r="A142" i="28"/>
  <c r="E141" i="28"/>
  <c r="D141" i="28"/>
  <c r="C141" i="28"/>
  <c r="B141" i="28"/>
  <c r="A141" i="28"/>
  <c r="E140" i="28"/>
  <c r="D140" i="28"/>
  <c r="C140" i="28"/>
  <c r="B140" i="28"/>
  <c r="A140" i="28"/>
  <c r="E139" i="28"/>
  <c r="D139" i="28"/>
  <c r="C139" i="28"/>
  <c r="B139" i="28"/>
  <c r="A139" i="28"/>
  <c r="E138" i="28"/>
  <c r="D138" i="28"/>
  <c r="C138" i="28"/>
  <c r="B138" i="28"/>
  <c r="A138" i="28"/>
  <c r="E137" i="28"/>
  <c r="D137" i="28"/>
  <c r="C137" i="28"/>
  <c r="B137" i="28"/>
  <c r="A137" i="28"/>
  <c r="E136" i="28"/>
  <c r="D136" i="28"/>
  <c r="C136" i="28"/>
  <c r="B136" i="28"/>
  <c r="A136" i="28"/>
  <c r="E135" i="28"/>
  <c r="D135" i="28"/>
  <c r="C135" i="28"/>
  <c r="B135" i="28"/>
  <c r="A135" i="28"/>
  <c r="E134" i="28"/>
  <c r="D134" i="28"/>
  <c r="C134" i="28"/>
  <c r="B134" i="28"/>
  <c r="A134" i="28"/>
  <c r="E133" i="28"/>
  <c r="D133" i="28"/>
  <c r="C133" i="28"/>
  <c r="B133" i="28"/>
  <c r="A133" i="28"/>
  <c r="E132" i="28"/>
  <c r="D132" i="28"/>
  <c r="C132" i="28"/>
  <c r="B132" i="28"/>
  <c r="A132" i="28"/>
  <c r="E131" i="28"/>
  <c r="D131" i="28"/>
  <c r="C131" i="28"/>
  <c r="B131" i="28"/>
  <c r="A131" i="28"/>
  <c r="E130" i="28"/>
  <c r="D130" i="28"/>
  <c r="C130" i="28"/>
  <c r="B130" i="28"/>
  <c r="A130" i="28"/>
  <c r="E129" i="28"/>
  <c r="D129" i="28"/>
  <c r="C129" i="28"/>
  <c r="B129" i="28"/>
  <c r="A129" i="28"/>
  <c r="E128" i="28"/>
  <c r="D128" i="28"/>
  <c r="C128" i="28"/>
  <c r="B128" i="28"/>
  <c r="A128" i="28"/>
  <c r="E127" i="28"/>
  <c r="D127" i="28"/>
  <c r="C127" i="28"/>
  <c r="B127" i="28"/>
  <c r="A127" i="28"/>
  <c r="E126" i="28"/>
  <c r="D126" i="28"/>
  <c r="C126" i="28"/>
  <c r="B126" i="28"/>
  <c r="A126" i="28"/>
  <c r="E125" i="28"/>
  <c r="D125" i="28"/>
  <c r="C125" i="28"/>
  <c r="B125" i="28"/>
  <c r="A125" i="28"/>
  <c r="E124" i="28"/>
  <c r="D124" i="28"/>
  <c r="C124" i="28"/>
  <c r="B124" i="28"/>
  <c r="A124" i="28"/>
  <c r="E123" i="28"/>
  <c r="D123" i="28"/>
  <c r="C123" i="28"/>
  <c r="B123" i="28"/>
  <c r="A123" i="28"/>
  <c r="E122" i="28"/>
  <c r="D122" i="28"/>
  <c r="C122" i="28"/>
  <c r="B122" i="28"/>
  <c r="A122" i="28"/>
  <c r="E121" i="28"/>
  <c r="D121" i="28"/>
  <c r="C121" i="28"/>
  <c r="B121" i="28"/>
  <c r="A121" i="28"/>
  <c r="E120" i="28"/>
  <c r="D120" i="28"/>
  <c r="C120" i="28"/>
  <c r="B120" i="28"/>
  <c r="A120" i="28"/>
  <c r="E119" i="28"/>
  <c r="D119" i="28"/>
  <c r="C119" i="28"/>
  <c r="B119" i="28"/>
  <c r="A119" i="28"/>
  <c r="E118" i="28"/>
  <c r="D118" i="28"/>
  <c r="C118" i="28"/>
  <c r="B118" i="28"/>
  <c r="A118" i="28"/>
  <c r="E117" i="28"/>
  <c r="D117" i="28"/>
  <c r="C117" i="28"/>
  <c r="B117" i="28"/>
  <c r="A117" i="28"/>
  <c r="E116" i="28"/>
  <c r="D116" i="28"/>
  <c r="C116" i="28"/>
  <c r="B116" i="28"/>
  <c r="A116" i="28"/>
  <c r="E115" i="28"/>
  <c r="D115" i="28"/>
  <c r="C115" i="28"/>
  <c r="B115" i="28"/>
  <c r="A115" i="28"/>
  <c r="E114" i="28"/>
  <c r="D114" i="28"/>
  <c r="C114" i="28"/>
  <c r="B114" i="28"/>
  <c r="A114" i="28"/>
  <c r="E113" i="28"/>
  <c r="D113" i="28"/>
  <c r="C113" i="28"/>
  <c r="B113" i="28"/>
  <c r="A113" i="28"/>
  <c r="E112" i="28"/>
  <c r="D112" i="28"/>
  <c r="C112" i="28"/>
  <c r="B112" i="28"/>
  <c r="A112" i="28"/>
  <c r="E111" i="28"/>
  <c r="D111" i="28"/>
  <c r="C111" i="28"/>
  <c r="B111" i="28"/>
  <c r="A111" i="28"/>
  <c r="E110" i="28"/>
  <c r="D110" i="28"/>
  <c r="C110" i="28"/>
  <c r="B110" i="28"/>
  <c r="A110" i="28"/>
  <c r="E109" i="28"/>
  <c r="D109" i="28"/>
  <c r="C109" i="28"/>
  <c r="B109" i="28"/>
  <c r="A109" i="28"/>
  <c r="E108" i="28"/>
  <c r="D108" i="28"/>
  <c r="C108" i="28"/>
  <c r="B108" i="28"/>
  <c r="A108" i="28"/>
  <c r="E107" i="28"/>
  <c r="D107" i="28"/>
  <c r="C107" i="28"/>
  <c r="B107" i="28"/>
  <c r="A107" i="28"/>
  <c r="E106" i="28"/>
  <c r="D106" i="28"/>
  <c r="C106" i="28"/>
  <c r="B106" i="28"/>
  <c r="A106" i="28"/>
  <c r="E105" i="28"/>
  <c r="D105" i="28"/>
  <c r="C105" i="28"/>
  <c r="B105" i="28"/>
  <c r="A105" i="28"/>
  <c r="E104" i="28"/>
  <c r="D104" i="28"/>
  <c r="C104" i="28"/>
  <c r="B104" i="28"/>
  <c r="A104" i="28"/>
  <c r="E103" i="28"/>
  <c r="D103" i="28"/>
  <c r="C103" i="28"/>
  <c r="B103" i="28"/>
  <c r="A103" i="28"/>
  <c r="E102" i="28"/>
  <c r="D102" i="28"/>
  <c r="C102" i="28"/>
  <c r="B102" i="28"/>
  <c r="A102" i="28"/>
  <c r="E101" i="28"/>
  <c r="D101" i="28"/>
  <c r="C101" i="28"/>
  <c r="B101" i="28"/>
  <c r="A101" i="28"/>
  <c r="E100" i="28"/>
  <c r="D100" i="28"/>
  <c r="C100" i="28"/>
  <c r="B100" i="28"/>
  <c r="A100" i="28"/>
  <c r="E99" i="28"/>
  <c r="D99" i="28"/>
  <c r="C99" i="28"/>
  <c r="B99" i="28"/>
  <c r="A99" i="28"/>
  <c r="E98" i="28"/>
  <c r="D98" i="28"/>
  <c r="C98" i="28"/>
  <c r="B98" i="28"/>
  <c r="A98" i="28"/>
  <c r="E88" i="28"/>
  <c r="D88" i="28"/>
  <c r="C88" i="28"/>
  <c r="B88" i="28"/>
  <c r="O9" i="28"/>
  <c r="R8" i="28"/>
  <c r="O8" i="28"/>
  <c r="R7" i="28"/>
  <c r="Q7" i="28"/>
  <c r="Q8" i="28" s="1"/>
  <c r="P7" i="28"/>
  <c r="P8" i="28" s="1"/>
  <c r="O7" i="28"/>
  <c r="R5" i="28"/>
  <c r="Q5" i="28"/>
  <c r="P5" i="28"/>
  <c r="O5" i="28"/>
  <c r="R4" i="28"/>
  <c r="R6" i="28" s="1"/>
  <c r="R10" i="28" s="1"/>
  <c r="Q4" i="28"/>
  <c r="Q6" i="28" s="1"/>
  <c r="Q10" i="28" s="1"/>
  <c r="P4" i="28"/>
  <c r="P6" i="28" s="1"/>
  <c r="P10" i="28" s="1"/>
  <c r="O4" i="28"/>
  <c r="O6" i="28" s="1"/>
  <c r="R3" i="28"/>
  <c r="Q3" i="28"/>
  <c r="P3" i="28"/>
  <c r="O3" i="28"/>
  <c r="R2" i="28"/>
  <c r="R9" i="28" s="1"/>
  <c r="Q2" i="28"/>
  <c r="Q9" i="28" s="1"/>
  <c r="P2" i="28"/>
  <c r="P9" i="28" s="1"/>
  <c r="O2" i="28"/>
  <c r="AQ4" i="9"/>
  <c r="AQ5" i="9"/>
  <c r="AQ6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3" i="9"/>
  <c r="AR8" i="9"/>
  <c r="AR9" i="9"/>
  <c r="AR10" i="9"/>
  <c r="AR11" i="9"/>
  <c r="AR12" i="9"/>
  <c r="AR16" i="9" s="1"/>
  <c r="AR20" i="9" s="1"/>
  <c r="AR24" i="9" s="1"/>
  <c r="AR28" i="9" s="1"/>
  <c r="AR32" i="9" s="1"/>
  <c r="AR36" i="9" s="1"/>
  <c r="AR40" i="9" s="1"/>
  <c r="AR44" i="9" s="1"/>
  <c r="AR48" i="9" s="1"/>
  <c r="AR52" i="9" s="1"/>
  <c r="AR56" i="9" s="1"/>
  <c r="AR60" i="9" s="1"/>
  <c r="AR64" i="9" s="1"/>
  <c r="AR68" i="9" s="1"/>
  <c r="AR72" i="9" s="1"/>
  <c r="AR76" i="9" s="1"/>
  <c r="AR80" i="9" s="1"/>
  <c r="AR84" i="9" s="1"/>
  <c r="AR13" i="9"/>
  <c r="AR17" i="9" s="1"/>
  <c r="AR21" i="9" s="1"/>
  <c r="AR25" i="9" s="1"/>
  <c r="AR29" i="9" s="1"/>
  <c r="AR33" i="9" s="1"/>
  <c r="AR37" i="9" s="1"/>
  <c r="AR41" i="9" s="1"/>
  <c r="AR45" i="9" s="1"/>
  <c r="AR49" i="9" s="1"/>
  <c r="AR53" i="9" s="1"/>
  <c r="AR57" i="9" s="1"/>
  <c r="AR61" i="9" s="1"/>
  <c r="AR65" i="9" s="1"/>
  <c r="AR69" i="9" s="1"/>
  <c r="AR73" i="9" s="1"/>
  <c r="AR77" i="9" s="1"/>
  <c r="AR81" i="9" s="1"/>
  <c r="AR85" i="9" s="1"/>
  <c r="AR14" i="9"/>
  <c r="AR18" i="9" s="1"/>
  <c r="AR22" i="9" s="1"/>
  <c r="AR26" i="9" s="1"/>
  <c r="AR30" i="9" s="1"/>
  <c r="AR34" i="9" s="1"/>
  <c r="AR38" i="9" s="1"/>
  <c r="AR42" i="9" s="1"/>
  <c r="AR46" i="9" s="1"/>
  <c r="AR50" i="9" s="1"/>
  <c r="AR54" i="9" s="1"/>
  <c r="AR58" i="9" s="1"/>
  <c r="AR62" i="9" s="1"/>
  <c r="AR66" i="9" s="1"/>
  <c r="AR70" i="9" s="1"/>
  <c r="AR74" i="9" s="1"/>
  <c r="AR78" i="9" s="1"/>
  <c r="AR82" i="9" s="1"/>
  <c r="AR86" i="9" s="1"/>
  <c r="AR15" i="9"/>
  <c r="AR19" i="9" s="1"/>
  <c r="AR23" i="9" s="1"/>
  <c r="AR27" i="9" s="1"/>
  <c r="AR31" i="9" s="1"/>
  <c r="AR35" i="9" s="1"/>
  <c r="AR39" i="9" s="1"/>
  <c r="AR43" i="9" s="1"/>
  <c r="AR47" i="9" s="1"/>
  <c r="AR51" i="9" s="1"/>
  <c r="AR55" i="9" s="1"/>
  <c r="AR59" i="9" s="1"/>
  <c r="AR63" i="9" s="1"/>
  <c r="AR67" i="9" s="1"/>
  <c r="AR71" i="9" s="1"/>
  <c r="AR75" i="9" s="1"/>
  <c r="AR79" i="9" s="1"/>
  <c r="AR83" i="9" s="1"/>
  <c r="AR7" i="9"/>
  <c r="AX11" i="9"/>
  <c r="AX12" i="9"/>
  <c r="AX13" i="9"/>
  <c r="AX14" i="9"/>
  <c r="AX15" i="9"/>
  <c r="AX19" i="9" s="1"/>
  <c r="AX23" i="9" s="1"/>
  <c r="AX27" i="9" s="1"/>
  <c r="AX31" i="9" s="1"/>
  <c r="AX35" i="9" s="1"/>
  <c r="AX39" i="9" s="1"/>
  <c r="AX43" i="9" s="1"/>
  <c r="AX47" i="9" s="1"/>
  <c r="AX51" i="9" s="1"/>
  <c r="AX55" i="9" s="1"/>
  <c r="AX59" i="9" s="1"/>
  <c r="AX63" i="9" s="1"/>
  <c r="AX67" i="9" s="1"/>
  <c r="AX71" i="9" s="1"/>
  <c r="AX75" i="9" s="1"/>
  <c r="AX79" i="9" s="1"/>
  <c r="AX83" i="9" s="1"/>
  <c r="AX16" i="9"/>
  <c r="AX20" i="9" s="1"/>
  <c r="AX24" i="9" s="1"/>
  <c r="AX28" i="9" s="1"/>
  <c r="AX32" i="9" s="1"/>
  <c r="AX36" i="9" s="1"/>
  <c r="AX40" i="9" s="1"/>
  <c r="AX44" i="9" s="1"/>
  <c r="AX48" i="9" s="1"/>
  <c r="AX52" i="9" s="1"/>
  <c r="AX56" i="9" s="1"/>
  <c r="AX60" i="9" s="1"/>
  <c r="AX64" i="9" s="1"/>
  <c r="AX68" i="9" s="1"/>
  <c r="AX72" i="9" s="1"/>
  <c r="AX76" i="9" s="1"/>
  <c r="AX80" i="9" s="1"/>
  <c r="AX84" i="9" s="1"/>
  <c r="AX17" i="9"/>
  <c r="AX21" i="9" s="1"/>
  <c r="AX25" i="9" s="1"/>
  <c r="AX29" i="9" s="1"/>
  <c r="AX33" i="9" s="1"/>
  <c r="AX37" i="9" s="1"/>
  <c r="AX41" i="9" s="1"/>
  <c r="AX45" i="9" s="1"/>
  <c r="AX49" i="9" s="1"/>
  <c r="AX53" i="9" s="1"/>
  <c r="AX57" i="9" s="1"/>
  <c r="AX61" i="9" s="1"/>
  <c r="AX65" i="9" s="1"/>
  <c r="AX69" i="9" s="1"/>
  <c r="AX73" i="9" s="1"/>
  <c r="AX77" i="9" s="1"/>
  <c r="AX81" i="9" s="1"/>
  <c r="AX85" i="9" s="1"/>
  <c r="AX18" i="9"/>
  <c r="AX22" i="9" s="1"/>
  <c r="AX26" i="9" s="1"/>
  <c r="AX30" i="9" s="1"/>
  <c r="AX34" i="9" s="1"/>
  <c r="AX38" i="9" s="1"/>
  <c r="AX42" i="9" s="1"/>
  <c r="AX46" i="9" s="1"/>
  <c r="AX50" i="9" s="1"/>
  <c r="AX54" i="9" s="1"/>
  <c r="AX58" i="9" s="1"/>
  <c r="AX62" i="9" s="1"/>
  <c r="AX66" i="9" s="1"/>
  <c r="AX70" i="9" s="1"/>
  <c r="AX74" i="9" s="1"/>
  <c r="AX78" i="9" s="1"/>
  <c r="AX82" i="9" s="1"/>
  <c r="AX86" i="9" s="1"/>
  <c r="AX9" i="9"/>
  <c r="AX10" i="9"/>
  <c r="AX8" i="9"/>
  <c r="AX7" i="9"/>
  <c r="BB4" i="9"/>
  <c r="BB5" i="9"/>
  <c r="BB6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3" i="9"/>
  <c r="A180" i="9"/>
  <c r="A181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98" i="9"/>
  <c r="AP11" i="32" l="1"/>
  <c r="AS11" i="32" s="1"/>
  <c r="D11" i="32" s="1"/>
  <c r="AP23" i="32"/>
  <c r="AP43" i="32"/>
  <c r="AX16" i="32"/>
  <c r="AX22" i="32"/>
  <c r="AP83" i="32"/>
  <c r="AP81" i="32"/>
  <c r="AP84" i="32"/>
  <c r="AP78" i="32"/>
  <c r="AP85" i="32"/>
  <c r="AP75" i="32"/>
  <c r="AP73" i="32"/>
  <c r="AP71" i="32"/>
  <c r="AP69" i="32"/>
  <c r="AP67" i="32"/>
  <c r="AP86" i="32"/>
  <c r="AP77" i="32"/>
  <c r="AP70" i="32"/>
  <c r="AP63" i="32"/>
  <c r="AP55" i="32"/>
  <c r="AP80" i="32"/>
  <c r="AP79" i="32"/>
  <c r="AP62" i="32"/>
  <c r="AP72" i="32"/>
  <c r="AP61" i="32"/>
  <c r="AP54" i="32"/>
  <c r="AP52" i="32"/>
  <c r="AP50" i="32"/>
  <c r="AP48" i="32"/>
  <c r="AP46" i="32"/>
  <c r="AP44" i="32"/>
  <c r="AP42" i="32"/>
  <c r="AP66" i="32"/>
  <c r="AP58" i="32"/>
  <c r="AP40" i="32"/>
  <c r="AP39" i="32"/>
  <c r="AP38" i="32"/>
  <c r="AP37" i="32"/>
  <c r="AP36" i="32"/>
  <c r="AP35" i="32"/>
  <c r="AP34" i="32"/>
  <c r="AP33" i="32"/>
  <c r="AP32" i="32"/>
  <c r="AP31" i="32"/>
  <c r="AP30" i="32"/>
  <c r="AP82" i="32"/>
  <c r="AP64" i="32"/>
  <c r="AP60" i="32"/>
  <c r="AP56" i="32"/>
  <c r="AP29" i="32"/>
  <c r="AP21" i="32"/>
  <c r="AP19" i="32"/>
  <c r="AP6" i="32"/>
  <c r="AS6" i="32" s="1"/>
  <c r="D6" i="32" s="1"/>
  <c r="AP76" i="32"/>
  <c r="AP68" i="32"/>
  <c r="AP26" i="32"/>
  <c r="AP9" i="32"/>
  <c r="AS9" i="32" s="1"/>
  <c r="D9" i="32" s="1"/>
  <c r="AP65" i="32"/>
  <c r="AP57" i="32"/>
  <c r="AP53" i="32"/>
  <c r="AP49" i="32"/>
  <c r="AP45" i="32"/>
  <c r="AP41" i="32"/>
  <c r="AP28" i="32"/>
  <c r="AP20" i="32"/>
  <c r="AP10" i="32"/>
  <c r="AS10" i="32" s="1"/>
  <c r="D10" i="32" s="1"/>
  <c r="AP74" i="32"/>
  <c r="AP22" i="32"/>
  <c r="AP18" i="32"/>
  <c r="AP59" i="32"/>
  <c r="AP3" i="32"/>
  <c r="AS3" i="32" s="1"/>
  <c r="AP4" i="32"/>
  <c r="AS4" i="32" s="1"/>
  <c r="D4" i="32" s="1"/>
  <c r="AP7" i="32"/>
  <c r="AS7" i="32" s="1"/>
  <c r="D7" i="32" s="1"/>
  <c r="AP13" i="32"/>
  <c r="AP51" i="32"/>
  <c r="AP5" i="32"/>
  <c r="AS5" i="32" s="1"/>
  <c r="D5" i="32" s="1"/>
  <c r="AP8" i="32"/>
  <c r="AS8" i="32" s="1"/>
  <c r="D8" i="32" s="1"/>
  <c r="AR13" i="32"/>
  <c r="AP24" i="32"/>
  <c r="AP25" i="32"/>
  <c r="AP47" i="32"/>
  <c r="AT88" i="32"/>
  <c r="AP14" i="32"/>
  <c r="AS14" i="32" s="1"/>
  <c r="D14" i="32" s="1"/>
  <c r="AX13" i="32"/>
  <c r="AP12" i="32"/>
  <c r="AP15" i="32"/>
  <c r="AS15" i="32" s="1"/>
  <c r="D15" i="32" s="1"/>
  <c r="AP16" i="32"/>
  <c r="AP17" i="32"/>
  <c r="AR19" i="32"/>
  <c r="AX11" i="32"/>
  <c r="AR12" i="32"/>
  <c r="AP27" i="32"/>
  <c r="AR18" i="32"/>
  <c r="AP3" i="31"/>
  <c r="AS3" i="31" s="1"/>
  <c r="D3" i="31" s="1"/>
  <c r="AP10" i="31"/>
  <c r="AS10" i="31" s="1"/>
  <c r="D10" i="31" s="1"/>
  <c r="AP50" i="31"/>
  <c r="AP18" i="31"/>
  <c r="AP39" i="31"/>
  <c r="AR16" i="31"/>
  <c r="AQ12" i="31"/>
  <c r="AX17" i="31"/>
  <c r="AP4" i="31"/>
  <c r="AS4" i="31" s="1"/>
  <c r="D4" i="31" s="1"/>
  <c r="AP8" i="31"/>
  <c r="AP23" i="31"/>
  <c r="AP29" i="31"/>
  <c r="AP63" i="31"/>
  <c r="AP28" i="31"/>
  <c r="AT88" i="31"/>
  <c r="AQ8" i="31"/>
  <c r="AP13" i="31"/>
  <c r="AQ23" i="31"/>
  <c r="AP26" i="31"/>
  <c r="AP30" i="31"/>
  <c r="AP51" i="31"/>
  <c r="AP59" i="31"/>
  <c r="AP16" i="31"/>
  <c r="AP20" i="31"/>
  <c r="AP52" i="31"/>
  <c r="AP49" i="31"/>
  <c r="AP5" i="31"/>
  <c r="AS5" i="31" s="1"/>
  <c r="D5" i="31" s="1"/>
  <c r="AX11" i="31"/>
  <c r="AX14" i="31"/>
  <c r="AP15" i="31"/>
  <c r="AP17" i="31"/>
  <c r="AP19" i="31"/>
  <c r="AP21" i="31"/>
  <c r="AP31" i="31"/>
  <c r="AP43" i="31"/>
  <c r="AP48" i="31"/>
  <c r="AP55" i="31"/>
  <c r="AP25" i="31"/>
  <c r="AP12" i="31"/>
  <c r="AS12" i="31" s="1"/>
  <c r="D12" i="31" s="1"/>
  <c r="AP9" i="31"/>
  <c r="AS9" i="31" s="1"/>
  <c r="D9" i="31" s="1"/>
  <c r="AP11" i="31"/>
  <c r="AR13" i="31"/>
  <c r="AP14" i="31"/>
  <c r="AQ15" i="31"/>
  <c r="AQ19" i="31"/>
  <c r="AP24" i="31"/>
  <c r="AQ31" i="31"/>
  <c r="AR39" i="31"/>
  <c r="AQ35" i="31"/>
  <c r="AP6" i="31"/>
  <c r="AS6" i="31" s="1"/>
  <c r="D6" i="31" s="1"/>
  <c r="AQ11" i="31"/>
  <c r="AX16" i="31"/>
  <c r="AP27" i="31"/>
  <c r="AP35" i="31"/>
  <c r="AP86" i="31"/>
  <c r="AP85" i="31"/>
  <c r="AP83" i="31"/>
  <c r="AP81" i="31"/>
  <c r="AP79" i="31"/>
  <c r="AP77" i="31"/>
  <c r="AP75" i="31"/>
  <c r="AP73" i="31"/>
  <c r="AP71" i="31"/>
  <c r="AP69" i="31"/>
  <c r="AP67" i="31"/>
  <c r="AP65" i="31"/>
  <c r="AP61" i="31"/>
  <c r="AP57" i="31"/>
  <c r="AP53" i="31"/>
  <c r="AP46" i="31"/>
  <c r="AP42" i="31"/>
  <c r="AP32" i="31"/>
  <c r="AP82" i="31"/>
  <c r="AP78" i="31"/>
  <c r="AP74" i="31"/>
  <c r="AP70" i="31"/>
  <c r="AP66" i="31"/>
  <c r="AP62" i="31"/>
  <c r="AP58" i="31"/>
  <c r="AP54" i="31"/>
  <c r="AP38" i="31"/>
  <c r="AP36" i="31"/>
  <c r="AP45" i="31"/>
  <c r="AP41" i="31"/>
  <c r="AP33" i="31"/>
  <c r="AP44" i="31"/>
  <c r="AP40" i="31"/>
  <c r="AP34" i="31"/>
  <c r="AP84" i="31"/>
  <c r="AP80" i="31"/>
  <c r="AP76" i="31"/>
  <c r="AP72" i="31"/>
  <c r="AP68" i="31"/>
  <c r="AP64" i="31"/>
  <c r="AP60" i="31"/>
  <c r="AP56" i="31"/>
  <c r="AP37" i="31"/>
  <c r="AP7" i="31"/>
  <c r="AS7" i="31" s="1"/>
  <c r="D7" i="31" s="1"/>
  <c r="AR14" i="31"/>
  <c r="AP22" i="31"/>
  <c r="AQ27" i="31"/>
  <c r="AP47" i="31"/>
  <c r="B88" i="30"/>
  <c r="E98" i="30"/>
  <c r="C100" i="30"/>
  <c r="D103" i="30"/>
  <c r="B105" i="30"/>
  <c r="E106" i="30"/>
  <c r="C108" i="30"/>
  <c r="D111" i="30"/>
  <c r="B113" i="30"/>
  <c r="E114" i="30"/>
  <c r="C116" i="30"/>
  <c r="D119" i="30"/>
  <c r="B121" i="30"/>
  <c r="E122" i="30"/>
  <c r="C124" i="30"/>
  <c r="D127" i="30"/>
  <c r="B129" i="30"/>
  <c r="E130" i="30"/>
  <c r="C132" i="30"/>
  <c r="D135" i="30"/>
  <c r="B137" i="30"/>
  <c r="E138" i="30"/>
  <c r="C140" i="30"/>
  <c r="D143" i="30"/>
  <c r="B145" i="30"/>
  <c r="E146" i="30"/>
  <c r="C148" i="30"/>
  <c r="D151" i="30"/>
  <c r="B153" i="30"/>
  <c r="E154" i="30"/>
  <c r="C156" i="30"/>
  <c r="D159" i="30"/>
  <c r="B161" i="30"/>
  <c r="E162" i="30"/>
  <c r="C164" i="30"/>
  <c r="D167" i="30"/>
  <c r="B169" i="30"/>
  <c r="E170" i="30"/>
  <c r="C172" i="30"/>
  <c r="D175" i="30"/>
  <c r="B177" i="30"/>
  <c r="E178" i="30"/>
  <c r="C180" i="30"/>
  <c r="O6" i="30"/>
  <c r="O7" i="30"/>
  <c r="O8" i="30" s="1"/>
  <c r="C88" i="30"/>
  <c r="D100" i="30"/>
  <c r="B102" i="30"/>
  <c r="E103" i="30"/>
  <c r="C105" i="30"/>
  <c r="D108" i="30"/>
  <c r="B110" i="30"/>
  <c r="E111" i="30"/>
  <c r="C113" i="30"/>
  <c r="D116" i="30"/>
  <c r="B118" i="30"/>
  <c r="E119" i="30"/>
  <c r="C121" i="30"/>
  <c r="D124" i="30"/>
  <c r="B126" i="30"/>
  <c r="E127" i="30"/>
  <c r="C129" i="30"/>
  <c r="D132" i="30"/>
  <c r="B134" i="30"/>
  <c r="E135" i="30"/>
  <c r="C137" i="30"/>
  <c r="D140" i="30"/>
  <c r="B142" i="30"/>
  <c r="E143" i="30"/>
  <c r="C145" i="30"/>
  <c r="D148" i="30"/>
  <c r="B150" i="30"/>
  <c r="E151" i="30"/>
  <c r="C153" i="30"/>
  <c r="D156" i="30"/>
  <c r="B158" i="30"/>
  <c r="E159" i="30"/>
  <c r="C161" i="30"/>
  <c r="D164" i="30"/>
  <c r="B166" i="30"/>
  <c r="E167" i="30"/>
  <c r="C169" i="30"/>
  <c r="D172" i="30"/>
  <c r="B174" i="30"/>
  <c r="E175" i="30"/>
  <c r="C177" i="30"/>
  <c r="D180" i="30"/>
  <c r="P7" i="30"/>
  <c r="P8" i="30" s="1"/>
  <c r="D88" i="30"/>
  <c r="B99" i="30"/>
  <c r="E100" i="30"/>
  <c r="C102" i="30"/>
  <c r="D105" i="30"/>
  <c r="B107" i="30"/>
  <c r="E108" i="30"/>
  <c r="C110" i="30"/>
  <c r="D113" i="30"/>
  <c r="B115" i="30"/>
  <c r="E116" i="30"/>
  <c r="C118" i="30"/>
  <c r="D121" i="30"/>
  <c r="B123" i="30"/>
  <c r="E124" i="30"/>
  <c r="C126" i="30"/>
  <c r="D129" i="30"/>
  <c r="B131" i="30"/>
  <c r="E132" i="30"/>
  <c r="C134" i="30"/>
  <c r="D137" i="30"/>
  <c r="B139" i="30"/>
  <c r="E140" i="30"/>
  <c r="C142" i="30"/>
  <c r="D145" i="30"/>
  <c r="B147" i="30"/>
  <c r="E148" i="30"/>
  <c r="C150" i="30"/>
  <c r="D153" i="30"/>
  <c r="B155" i="30"/>
  <c r="E156" i="30"/>
  <c r="C158" i="30"/>
  <c r="D161" i="30"/>
  <c r="B163" i="30"/>
  <c r="E164" i="30"/>
  <c r="C166" i="30"/>
  <c r="D169" i="30"/>
  <c r="B171" i="30"/>
  <c r="E172" i="30"/>
  <c r="C174" i="30"/>
  <c r="D177" i="30"/>
  <c r="B179" i="30"/>
  <c r="E180" i="30"/>
  <c r="Q7" i="30"/>
  <c r="Q8" i="30" s="1"/>
  <c r="E88" i="30"/>
  <c r="C99" i="30"/>
  <c r="D102" i="30"/>
  <c r="B104" i="30"/>
  <c r="E105" i="30"/>
  <c r="C107" i="30"/>
  <c r="D110" i="30"/>
  <c r="B112" i="30"/>
  <c r="E113" i="30"/>
  <c r="C115" i="30"/>
  <c r="D118" i="30"/>
  <c r="B120" i="30"/>
  <c r="E121" i="30"/>
  <c r="C123" i="30"/>
  <c r="D126" i="30"/>
  <c r="B128" i="30"/>
  <c r="E129" i="30"/>
  <c r="C131" i="30"/>
  <c r="D134" i="30"/>
  <c r="B136" i="30"/>
  <c r="E137" i="30"/>
  <c r="C139" i="30"/>
  <c r="D142" i="30"/>
  <c r="B144" i="30"/>
  <c r="E145" i="30"/>
  <c r="C147" i="30"/>
  <c r="D150" i="30"/>
  <c r="B152" i="30"/>
  <c r="E153" i="30"/>
  <c r="C155" i="30"/>
  <c r="D158" i="30"/>
  <c r="B160" i="30"/>
  <c r="E161" i="30"/>
  <c r="C163" i="30"/>
  <c r="D166" i="30"/>
  <c r="B168" i="30"/>
  <c r="E169" i="30"/>
  <c r="C171" i="30"/>
  <c r="D174" i="30"/>
  <c r="B176" i="30"/>
  <c r="E177" i="30"/>
  <c r="C179" i="30"/>
  <c r="R3" i="30"/>
  <c r="R9" i="30" s="1"/>
  <c r="R4" i="30"/>
  <c r="R5" i="30"/>
  <c r="R7" i="30"/>
  <c r="R8" i="30" s="1"/>
  <c r="D99" i="30"/>
  <c r="B101" i="30"/>
  <c r="E102" i="30"/>
  <c r="C104" i="30"/>
  <c r="D107" i="30"/>
  <c r="B109" i="30"/>
  <c r="E110" i="30"/>
  <c r="C112" i="30"/>
  <c r="D115" i="30"/>
  <c r="B117" i="30"/>
  <c r="E118" i="30"/>
  <c r="C120" i="30"/>
  <c r="D123" i="30"/>
  <c r="B125" i="30"/>
  <c r="E126" i="30"/>
  <c r="C128" i="30"/>
  <c r="D131" i="30"/>
  <c r="B133" i="30"/>
  <c r="E134" i="30"/>
  <c r="C136" i="30"/>
  <c r="D139" i="30"/>
  <c r="B141" i="30"/>
  <c r="E142" i="30"/>
  <c r="C144" i="30"/>
  <c r="D147" i="30"/>
  <c r="B149" i="30"/>
  <c r="E150" i="30"/>
  <c r="C152" i="30"/>
  <c r="D155" i="30"/>
  <c r="B157" i="30"/>
  <c r="E158" i="30"/>
  <c r="C160" i="30"/>
  <c r="D163" i="30"/>
  <c r="B165" i="30"/>
  <c r="E166" i="30"/>
  <c r="C168" i="30"/>
  <c r="D171" i="30"/>
  <c r="B173" i="30"/>
  <c r="E174" i="30"/>
  <c r="C176" i="30"/>
  <c r="D179" i="30"/>
  <c r="B181" i="30"/>
  <c r="B98" i="30"/>
  <c r="E99" i="30"/>
  <c r="C101" i="30"/>
  <c r="D104" i="30"/>
  <c r="B106" i="30"/>
  <c r="E107" i="30"/>
  <c r="C109" i="30"/>
  <c r="D112" i="30"/>
  <c r="B114" i="30"/>
  <c r="E115" i="30"/>
  <c r="C117" i="30"/>
  <c r="D120" i="30"/>
  <c r="B122" i="30"/>
  <c r="E123" i="30"/>
  <c r="C125" i="30"/>
  <c r="D128" i="30"/>
  <c r="B130" i="30"/>
  <c r="E131" i="30"/>
  <c r="C133" i="30"/>
  <c r="D136" i="30"/>
  <c r="B138" i="30"/>
  <c r="E139" i="30"/>
  <c r="C141" i="30"/>
  <c r="D144" i="30"/>
  <c r="B146" i="30"/>
  <c r="E147" i="30"/>
  <c r="C149" i="30"/>
  <c r="D152" i="30"/>
  <c r="B154" i="30"/>
  <c r="E155" i="30"/>
  <c r="C157" i="30"/>
  <c r="D160" i="30"/>
  <c r="B162" i="30"/>
  <c r="E163" i="30"/>
  <c r="C165" i="30"/>
  <c r="D168" i="30"/>
  <c r="B170" i="30"/>
  <c r="E171" i="30"/>
  <c r="C173" i="30"/>
  <c r="D176" i="30"/>
  <c r="B178" i="30"/>
  <c r="E179" i="30"/>
  <c r="C181" i="30"/>
  <c r="C98" i="30"/>
  <c r="D101" i="30"/>
  <c r="B103" i="30"/>
  <c r="E104" i="30"/>
  <c r="C106" i="30"/>
  <c r="D109" i="30"/>
  <c r="B111" i="30"/>
  <c r="E112" i="30"/>
  <c r="C114" i="30"/>
  <c r="D117" i="30"/>
  <c r="B119" i="30"/>
  <c r="E120" i="30"/>
  <c r="C122" i="30"/>
  <c r="D125" i="30"/>
  <c r="B127" i="30"/>
  <c r="E128" i="30"/>
  <c r="C130" i="30"/>
  <c r="D133" i="30"/>
  <c r="B135" i="30"/>
  <c r="E136" i="30"/>
  <c r="C138" i="30"/>
  <c r="D141" i="30"/>
  <c r="B143" i="30"/>
  <c r="E144" i="30"/>
  <c r="C146" i="30"/>
  <c r="D149" i="30"/>
  <c r="B151" i="30"/>
  <c r="E152" i="30"/>
  <c r="C154" i="30"/>
  <c r="D157" i="30"/>
  <c r="B159" i="30"/>
  <c r="E160" i="30"/>
  <c r="C162" i="30"/>
  <c r="D165" i="30"/>
  <c r="B167" i="30"/>
  <c r="E168" i="30"/>
  <c r="C170" i="30"/>
  <c r="D173" i="30"/>
  <c r="B175" i="30"/>
  <c r="E176" i="30"/>
  <c r="C178" i="30"/>
  <c r="D181" i="30"/>
  <c r="D98" i="30"/>
  <c r="B100" i="30"/>
  <c r="E101" i="30"/>
  <c r="C103" i="30"/>
  <c r="D106" i="30"/>
  <c r="B108" i="30"/>
  <c r="E109" i="30"/>
  <c r="C111" i="30"/>
  <c r="D114" i="30"/>
  <c r="B116" i="30"/>
  <c r="E117" i="30"/>
  <c r="C119" i="30"/>
  <c r="D122" i="30"/>
  <c r="B124" i="30"/>
  <c r="E125" i="30"/>
  <c r="C127" i="30"/>
  <c r="D130" i="30"/>
  <c r="B132" i="30"/>
  <c r="E133" i="30"/>
  <c r="C135" i="30"/>
  <c r="D138" i="30"/>
  <c r="B140" i="30"/>
  <c r="E141" i="30"/>
  <c r="C143" i="30"/>
  <c r="D146" i="30"/>
  <c r="B148" i="30"/>
  <c r="E149" i="30"/>
  <c r="C151" i="30"/>
  <c r="D154" i="30"/>
  <c r="B156" i="30"/>
  <c r="E157" i="30"/>
  <c r="C159" i="30"/>
  <c r="D162" i="30"/>
  <c r="B164" i="30"/>
  <c r="E165" i="30"/>
  <c r="C167" i="30"/>
  <c r="D170" i="30"/>
  <c r="B172" i="30"/>
  <c r="E173" i="30"/>
  <c r="O6" i="29"/>
  <c r="O10" i="28"/>
  <c r="Y2" i="28"/>
  <c r="Y3" i="28" s="1"/>
  <c r="Y4" i="28" s="1"/>
  <c r="G2" i="28" s="1"/>
  <c r="AR23" i="32" l="1"/>
  <c r="AQ19" i="32"/>
  <c r="AS19" i="32" s="1"/>
  <c r="AX26" i="32"/>
  <c r="AR22" i="32"/>
  <c r="AQ18" i="32"/>
  <c r="AS18" i="32" s="1"/>
  <c r="AR17" i="32"/>
  <c r="AQ13" i="32"/>
  <c r="AS13" i="32" s="1"/>
  <c r="AR16" i="32"/>
  <c r="AQ12" i="32"/>
  <c r="AS12" i="32" s="1"/>
  <c r="D3" i="32"/>
  <c r="AX15" i="32"/>
  <c r="AX17" i="32"/>
  <c r="AX20" i="32"/>
  <c r="AS11" i="31"/>
  <c r="D11" i="31" s="1"/>
  <c r="AS15" i="31"/>
  <c r="D15" i="31" s="1"/>
  <c r="AS35" i="31"/>
  <c r="AR43" i="31"/>
  <c r="AQ39" i="31"/>
  <c r="AS39" i="31" s="1"/>
  <c r="AR17" i="31"/>
  <c r="AQ13" i="31"/>
  <c r="AS13" i="31" s="1"/>
  <c r="AX15" i="31"/>
  <c r="AS27" i="31"/>
  <c r="AX21" i="31"/>
  <c r="AR18" i="31"/>
  <c r="AQ14" i="31"/>
  <c r="AS14" i="31" s="1"/>
  <c r="AS31" i="31"/>
  <c r="AS23" i="31"/>
  <c r="AX20" i="31"/>
  <c r="AX18" i="31"/>
  <c r="AS19" i="31"/>
  <c r="AS8" i="31"/>
  <c r="AR20" i="31"/>
  <c r="AQ16" i="31"/>
  <c r="AS16" i="31" s="1"/>
  <c r="D98" i="31"/>
  <c r="D101" i="31"/>
  <c r="D99" i="31"/>
  <c r="D102" i="31"/>
  <c r="D100" i="31"/>
  <c r="O10" i="30"/>
  <c r="Y2" i="30"/>
  <c r="Y3" i="30" s="1"/>
  <c r="R6" i="30"/>
  <c r="R10" i="30" s="1"/>
  <c r="O10" i="29"/>
  <c r="Y2" i="29"/>
  <c r="Y3" i="29" s="1"/>
  <c r="Y5" i="28"/>
  <c r="Y6" i="28" s="1"/>
  <c r="H2" i="28"/>
  <c r="F2" i="28"/>
  <c r="D13" i="32" l="1"/>
  <c r="D18" i="32"/>
  <c r="AX19" i="32"/>
  <c r="D12" i="32"/>
  <c r="AX24" i="32"/>
  <c r="AR20" i="32"/>
  <c r="AQ16" i="32"/>
  <c r="AS16" i="32" s="1"/>
  <c r="AQ22" i="32"/>
  <c r="AS22" i="32" s="1"/>
  <c r="AR26" i="32"/>
  <c r="D19" i="32"/>
  <c r="AQ17" i="32"/>
  <c r="AS17" i="32" s="1"/>
  <c r="AR21" i="32"/>
  <c r="AX30" i="32"/>
  <c r="AX21" i="32"/>
  <c r="AQ23" i="32"/>
  <c r="AS23" i="32" s="1"/>
  <c r="AR27" i="32"/>
  <c r="D106" i="32"/>
  <c r="D98" i="32"/>
  <c r="D101" i="32"/>
  <c r="D104" i="32"/>
  <c r="D99" i="32"/>
  <c r="D102" i="32"/>
  <c r="D105" i="32"/>
  <c r="D100" i="32"/>
  <c r="D103" i="32"/>
  <c r="D13" i="31"/>
  <c r="D8" i="31"/>
  <c r="AR21" i="31"/>
  <c r="AQ17" i="31"/>
  <c r="AS17" i="31" s="1"/>
  <c r="AR24" i="31"/>
  <c r="AQ20" i="31"/>
  <c r="AS20" i="31" s="1"/>
  <c r="D39" i="31"/>
  <c r="D19" i="31"/>
  <c r="AX24" i="31"/>
  <c r="D27" i="31"/>
  <c r="D35" i="31"/>
  <c r="AR47" i="31"/>
  <c r="AQ43" i="31"/>
  <c r="AS43" i="31" s="1"/>
  <c r="AX19" i="31"/>
  <c r="D23" i="31"/>
  <c r="D31" i="31"/>
  <c r="AR22" i="31"/>
  <c r="AQ18" i="31"/>
  <c r="AS18" i="31" s="1"/>
  <c r="AX25" i="31"/>
  <c r="D14" i="31"/>
  <c r="D16" i="31"/>
  <c r="AX22" i="31"/>
  <c r="Y4" i="30"/>
  <c r="G2" i="30" s="1"/>
  <c r="Y5" i="30"/>
  <c r="Y6" i="30" s="1"/>
  <c r="Y4" i="29"/>
  <c r="G2" i="29" s="1"/>
  <c r="Y5" i="29"/>
  <c r="Y6" i="29" s="1"/>
  <c r="G3" i="28"/>
  <c r="I2" i="28"/>
  <c r="D110" i="32" l="1"/>
  <c r="D107" i="32"/>
  <c r="D109" i="32"/>
  <c r="D108" i="32"/>
  <c r="D16" i="32"/>
  <c r="AX25" i="32"/>
  <c r="AX34" i="32"/>
  <c r="AR25" i="32"/>
  <c r="AQ21" i="32"/>
  <c r="AS21" i="32" s="1"/>
  <c r="AR24" i="32"/>
  <c r="AQ20" i="32"/>
  <c r="AS20" i="32" s="1"/>
  <c r="AR31" i="32"/>
  <c r="AQ27" i="32"/>
  <c r="AS27" i="32" s="1"/>
  <c r="D17" i="32"/>
  <c r="D23" i="32"/>
  <c r="AQ26" i="32"/>
  <c r="AS26" i="32" s="1"/>
  <c r="AR30" i="32"/>
  <c r="AX28" i="32"/>
  <c r="AX23" i="32"/>
  <c r="D22" i="32"/>
  <c r="AX23" i="31"/>
  <c r="AX29" i="31"/>
  <c r="AX28" i="31"/>
  <c r="D20" i="31"/>
  <c r="D43" i="31"/>
  <c r="AR28" i="31"/>
  <c r="AQ24" i="31"/>
  <c r="AS24" i="31" s="1"/>
  <c r="D18" i="31"/>
  <c r="AR26" i="31"/>
  <c r="AQ22" i="31"/>
  <c r="AS22" i="31" s="1"/>
  <c r="AR51" i="31"/>
  <c r="AQ47" i="31"/>
  <c r="AS47" i="31" s="1"/>
  <c r="D104" i="31"/>
  <c r="D105" i="31"/>
  <c r="D111" i="31"/>
  <c r="D106" i="31"/>
  <c r="D103" i="31"/>
  <c r="D107" i="31"/>
  <c r="D109" i="31"/>
  <c r="D110" i="31"/>
  <c r="D108" i="31"/>
  <c r="D17" i="31"/>
  <c r="AX26" i="31"/>
  <c r="AR25" i="31"/>
  <c r="AQ21" i="31"/>
  <c r="AS21" i="31" s="1"/>
  <c r="H2" i="30"/>
  <c r="H2" i="29"/>
  <c r="J2" i="28"/>
  <c r="H3" i="28"/>
  <c r="AX32" i="32" l="1"/>
  <c r="D21" i="32"/>
  <c r="AR34" i="32"/>
  <c r="AQ30" i="32"/>
  <c r="AS30" i="32" s="1"/>
  <c r="D27" i="32"/>
  <c r="D113" i="32"/>
  <c r="AX38" i="32"/>
  <c r="AQ25" i="32"/>
  <c r="AS25" i="32" s="1"/>
  <c r="AR29" i="32"/>
  <c r="D26" i="32"/>
  <c r="AQ31" i="32"/>
  <c r="AS31" i="32" s="1"/>
  <c r="AR35" i="32"/>
  <c r="AX27" i="32"/>
  <c r="D20" i="32"/>
  <c r="AR28" i="32"/>
  <c r="AQ24" i="32"/>
  <c r="AS24" i="32" s="1"/>
  <c r="D112" i="32"/>
  <c r="D111" i="32"/>
  <c r="D114" i="32"/>
  <c r="AX29" i="32"/>
  <c r="D114" i="31"/>
  <c r="D112" i="31"/>
  <c r="AX32" i="31"/>
  <c r="D115" i="31"/>
  <c r="AR30" i="31"/>
  <c r="AQ26" i="31"/>
  <c r="AS26" i="31" s="1"/>
  <c r="AR32" i="31"/>
  <c r="AQ28" i="31"/>
  <c r="AS28" i="31" s="1"/>
  <c r="AX33" i="31"/>
  <c r="D24" i="31"/>
  <c r="D21" i="31"/>
  <c r="D116" i="31" s="1"/>
  <c r="AX27" i="31"/>
  <c r="AX30" i="31"/>
  <c r="D47" i="31"/>
  <c r="D22" i="31"/>
  <c r="AR29" i="31"/>
  <c r="AQ25" i="31"/>
  <c r="AS25" i="31" s="1"/>
  <c r="D113" i="31"/>
  <c r="AR55" i="31"/>
  <c r="AQ51" i="31"/>
  <c r="AS51" i="31" s="1"/>
  <c r="I2" i="30"/>
  <c r="G3" i="30"/>
  <c r="F2" i="30"/>
  <c r="G3" i="29"/>
  <c r="I2" i="29"/>
  <c r="F2" i="29"/>
  <c r="G4" i="28"/>
  <c r="I3" i="28"/>
  <c r="F3" i="28"/>
  <c r="D117" i="32" l="1"/>
  <c r="D115" i="32"/>
  <c r="D116" i="32"/>
  <c r="D118" i="32"/>
  <c r="D24" i="32"/>
  <c r="AX42" i="32"/>
  <c r="D30" i="32"/>
  <c r="AQ34" i="32"/>
  <c r="AS34" i="32" s="1"/>
  <c r="AR38" i="32"/>
  <c r="D31" i="32"/>
  <c r="AQ28" i="32"/>
  <c r="AS28" i="32" s="1"/>
  <c r="AR32" i="32"/>
  <c r="AR33" i="32"/>
  <c r="AQ29" i="32"/>
  <c r="AS29" i="32" s="1"/>
  <c r="AX31" i="32"/>
  <c r="AX33" i="32"/>
  <c r="D25" i="32"/>
  <c r="AX36" i="32"/>
  <c r="AQ35" i="32"/>
  <c r="AS35" i="32" s="1"/>
  <c r="AR39" i="32"/>
  <c r="D117" i="31"/>
  <c r="D28" i="31"/>
  <c r="AX34" i="31"/>
  <c r="AR36" i="31"/>
  <c r="AQ32" i="31"/>
  <c r="AS32" i="31" s="1"/>
  <c r="D26" i="31"/>
  <c r="AX36" i="31"/>
  <c r="AQ30" i="31"/>
  <c r="AS30" i="31" s="1"/>
  <c r="AR34" i="31"/>
  <c r="D25" i="31"/>
  <c r="D120" i="31" s="1"/>
  <c r="AX37" i="31"/>
  <c r="D51" i="31"/>
  <c r="AR33" i="31"/>
  <c r="AQ29" i="31"/>
  <c r="AS29" i="31" s="1"/>
  <c r="AX31" i="31"/>
  <c r="D119" i="31"/>
  <c r="D118" i="31"/>
  <c r="AR59" i="31"/>
  <c r="AQ55" i="31"/>
  <c r="AS55" i="31" s="1"/>
  <c r="J2" i="30"/>
  <c r="H3" i="30"/>
  <c r="F3" i="30" s="1"/>
  <c r="J2" i="29"/>
  <c r="H3" i="29"/>
  <c r="J3" i="28"/>
  <c r="H4" i="28"/>
  <c r="F4" i="28"/>
  <c r="AX40" i="32" l="1"/>
  <c r="AX35" i="32"/>
  <c r="AQ32" i="32"/>
  <c r="AS32" i="32" s="1"/>
  <c r="AR36" i="32"/>
  <c r="D28" i="32"/>
  <c r="AX46" i="32"/>
  <c r="D29" i="32"/>
  <c r="AR43" i="32"/>
  <c r="AQ39" i="32"/>
  <c r="AS39" i="32" s="1"/>
  <c r="D35" i="32"/>
  <c r="AR37" i="32"/>
  <c r="AQ33" i="32"/>
  <c r="AS33" i="32" s="1"/>
  <c r="AX37" i="32"/>
  <c r="AR42" i="32"/>
  <c r="AQ38" i="32"/>
  <c r="AS38" i="32" s="1"/>
  <c r="D121" i="32"/>
  <c r="D119" i="32"/>
  <c r="D120" i="32"/>
  <c r="D122" i="32"/>
  <c r="D34" i="32"/>
  <c r="D32" i="31"/>
  <c r="AX35" i="31"/>
  <c r="D30" i="31"/>
  <c r="AR40" i="31"/>
  <c r="AQ36" i="31"/>
  <c r="AS36" i="31" s="1"/>
  <c r="D121" i="31"/>
  <c r="D122" i="31"/>
  <c r="D29" i="31"/>
  <c r="D124" i="31" s="1"/>
  <c r="AX41" i="31"/>
  <c r="AX40" i="31"/>
  <c r="D123" i="31"/>
  <c r="D55" i="31"/>
  <c r="AR38" i="31"/>
  <c r="AQ34" i="31"/>
  <c r="AS34" i="31" s="1"/>
  <c r="AR37" i="31"/>
  <c r="AQ33" i="31"/>
  <c r="AS33" i="31" s="1"/>
  <c r="AX38" i="31"/>
  <c r="AR63" i="31"/>
  <c r="AQ59" i="31"/>
  <c r="AS59" i="31" s="1"/>
  <c r="I3" i="30"/>
  <c r="G4" i="30"/>
  <c r="G4" i="29"/>
  <c r="I3" i="29"/>
  <c r="F3" i="29"/>
  <c r="G5" i="28"/>
  <c r="I4" i="28"/>
  <c r="D125" i="32" l="1"/>
  <c r="D126" i="32"/>
  <c r="D124" i="32"/>
  <c r="D123" i="32"/>
  <c r="AR40" i="32"/>
  <c r="AQ36" i="32"/>
  <c r="AS36" i="32" s="1"/>
  <c r="D33" i="32"/>
  <c r="AX50" i="32"/>
  <c r="D32" i="32"/>
  <c r="AX41" i="32"/>
  <c r="AR41" i="32"/>
  <c r="AQ37" i="32"/>
  <c r="AS37" i="32" s="1"/>
  <c r="AX39" i="32"/>
  <c r="D39" i="32"/>
  <c r="AX44" i="32"/>
  <c r="AR46" i="32"/>
  <c r="AQ42" i="32"/>
  <c r="AS42" i="32" s="1"/>
  <c r="AR47" i="32"/>
  <c r="AQ43" i="32"/>
  <c r="AS43" i="32" s="1"/>
  <c r="D38" i="32"/>
  <c r="D127" i="31"/>
  <c r="D126" i="31"/>
  <c r="D34" i="31"/>
  <c r="AR42" i="31"/>
  <c r="AQ38" i="31"/>
  <c r="AS38" i="31" s="1"/>
  <c r="D125" i="31"/>
  <c r="AX39" i="31"/>
  <c r="AR67" i="31"/>
  <c r="AQ63" i="31"/>
  <c r="AS63" i="31" s="1"/>
  <c r="AX44" i="31"/>
  <c r="D33" i="31"/>
  <c r="AX42" i="31"/>
  <c r="AR41" i="31"/>
  <c r="AQ37" i="31"/>
  <c r="AS37" i="31" s="1"/>
  <c r="AX45" i="31"/>
  <c r="D36" i="31"/>
  <c r="D59" i="31"/>
  <c r="AR44" i="31"/>
  <c r="AQ40" i="31"/>
  <c r="AS40" i="31" s="1"/>
  <c r="H4" i="30"/>
  <c r="F4" i="30"/>
  <c r="J3" i="30"/>
  <c r="J3" i="29"/>
  <c r="H4" i="29"/>
  <c r="J4" i="28"/>
  <c r="H5" i="28"/>
  <c r="D42" i="32" l="1"/>
  <c r="D37" i="32"/>
  <c r="AX48" i="32"/>
  <c r="AX43" i="32"/>
  <c r="AR45" i="32"/>
  <c r="AQ41" i="32"/>
  <c r="AS41" i="32" s="1"/>
  <c r="AX54" i="32"/>
  <c r="AX45" i="32"/>
  <c r="D43" i="32"/>
  <c r="AR51" i="32"/>
  <c r="AQ47" i="32"/>
  <c r="AS47" i="32" s="1"/>
  <c r="D36" i="32"/>
  <c r="D131" i="32" s="1"/>
  <c r="AR44" i="32"/>
  <c r="AQ40" i="32"/>
  <c r="AS40" i="32" s="1"/>
  <c r="AR50" i="32"/>
  <c r="AQ46" i="32"/>
  <c r="AS46" i="32" s="1"/>
  <c r="D129" i="32"/>
  <c r="D128" i="32"/>
  <c r="D127" i="32"/>
  <c r="D130" i="32"/>
  <c r="D129" i="31"/>
  <c r="AX49" i="31"/>
  <c r="AX48" i="31"/>
  <c r="D37" i="31"/>
  <c r="D131" i="31"/>
  <c r="AR45" i="31"/>
  <c r="AQ41" i="31"/>
  <c r="AS41" i="31" s="1"/>
  <c r="AX46" i="31"/>
  <c r="D63" i="31"/>
  <c r="D38" i="31"/>
  <c r="AR71" i="31"/>
  <c r="AQ67" i="31"/>
  <c r="AS67" i="31" s="1"/>
  <c r="AR46" i="31"/>
  <c r="AQ42" i="31"/>
  <c r="AS42" i="31" s="1"/>
  <c r="D40" i="31"/>
  <c r="AX43" i="31"/>
  <c r="AR48" i="31"/>
  <c r="AQ44" i="31"/>
  <c r="AS44" i="31" s="1"/>
  <c r="D128" i="31"/>
  <c r="D130" i="31"/>
  <c r="I4" i="30"/>
  <c r="G5" i="30"/>
  <c r="G5" i="29"/>
  <c r="I4" i="29"/>
  <c r="F4" i="29"/>
  <c r="G6" i="28"/>
  <c r="I5" i="28"/>
  <c r="F5" i="28"/>
  <c r="D134" i="32" l="1"/>
  <c r="D133" i="32"/>
  <c r="AX47" i="32"/>
  <c r="AX52" i="32"/>
  <c r="D46" i="32"/>
  <c r="AX49" i="32"/>
  <c r="AR54" i="32"/>
  <c r="AQ50" i="32"/>
  <c r="AS50" i="32" s="1"/>
  <c r="D40" i="32"/>
  <c r="AX58" i="32"/>
  <c r="D132" i="32"/>
  <c r="AR48" i="32"/>
  <c r="AQ44" i="32"/>
  <c r="AS44" i="32" s="1"/>
  <c r="D47" i="32"/>
  <c r="D41" i="32"/>
  <c r="AR55" i="32"/>
  <c r="AQ51" i="32"/>
  <c r="AS51" i="32" s="1"/>
  <c r="AR49" i="32"/>
  <c r="AQ45" i="32"/>
  <c r="AS45" i="32" s="1"/>
  <c r="D132" i="31"/>
  <c r="D135" i="31"/>
  <c r="AX52" i="31"/>
  <c r="D42" i="31"/>
  <c r="AX50" i="31"/>
  <c r="AX47" i="31"/>
  <c r="D134" i="31"/>
  <c r="D133" i="31"/>
  <c r="AR50" i="31"/>
  <c r="AQ46" i="31"/>
  <c r="AS46" i="31" s="1"/>
  <c r="D44" i="31"/>
  <c r="D67" i="31"/>
  <c r="D41" i="31"/>
  <c r="D136" i="31" s="1"/>
  <c r="AX53" i="31"/>
  <c r="AR52" i="31"/>
  <c r="AQ48" i="31"/>
  <c r="AS48" i="31" s="1"/>
  <c r="AR75" i="31"/>
  <c r="AQ71" i="31"/>
  <c r="AS71" i="31" s="1"/>
  <c r="AR49" i="31"/>
  <c r="AQ45" i="31"/>
  <c r="AS45" i="31" s="1"/>
  <c r="H5" i="30"/>
  <c r="F5" i="30"/>
  <c r="J4" i="30"/>
  <c r="J4" i="29"/>
  <c r="H5" i="29"/>
  <c r="J5" i="28"/>
  <c r="H6" i="28"/>
  <c r="F6" i="28"/>
  <c r="D51" i="32" l="1"/>
  <c r="AX53" i="32"/>
  <c r="AR53" i="32"/>
  <c r="AQ49" i="32"/>
  <c r="AS49" i="32" s="1"/>
  <c r="AR52" i="32"/>
  <c r="AQ48" i="32"/>
  <c r="AS48" i="32" s="1"/>
  <c r="AX62" i="32"/>
  <c r="AX56" i="32"/>
  <c r="AR59" i="32"/>
  <c r="AQ55" i="32"/>
  <c r="AS55" i="32" s="1"/>
  <c r="D137" i="32"/>
  <c r="D135" i="32"/>
  <c r="D136" i="32"/>
  <c r="D138" i="32"/>
  <c r="D50" i="32"/>
  <c r="D45" i="32"/>
  <c r="D44" i="32"/>
  <c r="D139" i="32" s="1"/>
  <c r="AR58" i="32"/>
  <c r="AQ54" i="32"/>
  <c r="AS54" i="32" s="1"/>
  <c r="AX51" i="32"/>
  <c r="AR56" i="31"/>
  <c r="AQ52" i="31"/>
  <c r="AS52" i="31" s="1"/>
  <c r="D139" i="31"/>
  <c r="AX54" i="31"/>
  <c r="AX56" i="31"/>
  <c r="D71" i="31"/>
  <c r="D46" i="31"/>
  <c r="D45" i="31"/>
  <c r="D140" i="31" s="1"/>
  <c r="AR53" i="31"/>
  <c r="AQ49" i="31"/>
  <c r="AS49" i="31" s="1"/>
  <c r="AR79" i="31"/>
  <c r="AQ75" i="31"/>
  <c r="AS75" i="31" s="1"/>
  <c r="AX51" i="31"/>
  <c r="D48" i="31"/>
  <c r="AX57" i="31"/>
  <c r="AR54" i="31"/>
  <c r="AQ50" i="31"/>
  <c r="AS50" i="31" s="1"/>
  <c r="D138" i="31"/>
  <c r="D137" i="31"/>
  <c r="I5" i="30"/>
  <c r="G6" i="30"/>
  <c r="I5" i="29"/>
  <c r="G6" i="29"/>
  <c r="F5" i="29"/>
  <c r="G7" i="28"/>
  <c r="I6" i="28"/>
  <c r="D140" i="32" l="1"/>
  <c r="AX55" i="32"/>
  <c r="D142" i="32"/>
  <c r="D54" i="32"/>
  <c r="AR56" i="32"/>
  <c r="AQ52" i="32"/>
  <c r="AS52" i="32" s="1"/>
  <c r="D48" i="32"/>
  <c r="D143" i="32" s="1"/>
  <c r="AR62" i="32"/>
  <c r="AQ58" i="32"/>
  <c r="AS58" i="32" s="1"/>
  <c r="D55" i="32"/>
  <c r="D49" i="32"/>
  <c r="D141" i="32"/>
  <c r="AR63" i="32"/>
  <c r="AQ59" i="32"/>
  <c r="AS59" i="32" s="1"/>
  <c r="AR57" i="32"/>
  <c r="AQ53" i="32"/>
  <c r="AS53" i="32" s="1"/>
  <c r="AX60" i="32"/>
  <c r="AX57" i="32"/>
  <c r="AX66" i="32"/>
  <c r="D143" i="31"/>
  <c r="AX58" i="31"/>
  <c r="AR57" i="31"/>
  <c r="AQ53" i="31"/>
  <c r="AS53" i="31" s="1"/>
  <c r="AX60" i="31"/>
  <c r="AX61" i="31"/>
  <c r="D49" i="31"/>
  <c r="AX55" i="31"/>
  <c r="D50" i="31"/>
  <c r="AR58" i="31"/>
  <c r="AQ54" i="31"/>
  <c r="AS54" i="31" s="1"/>
  <c r="D75" i="31"/>
  <c r="D142" i="31"/>
  <c r="D141" i="31"/>
  <c r="D52" i="31"/>
  <c r="AR83" i="31"/>
  <c r="AQ83" i="31" s="1"/>
  <c r="AS83" i="31" s="1"/>
  <c r="AQ79" i="31"/>
  <c r="AS79" i="31" s="1"/>
  <c r="AR60" i="31"/>
  <c r="AQ56" i="31"/>
  <c r="AS56" i="31" s="1"/>
  <c r="H6" i="30"/>
  <c r="F6" i="30"/>
  <c r="J5" i="30"/>
  <c r="H6" i="29"/>
  <c r="F6" i="29"/>
  <c r="J5" i="29"/>
  <c r="J6" i="28"/>
  <c r="H7" i="28"/>
  <c r="F7" i="28" s="1"/>
  <c r="D145" i="32" l="1"/>
  <c r="D144" i="32"/>
  <c r="D52" i="32"/>
  <c r="D147" i="32" s="1"/>
  <c r="D53" i="32"/>
  <c r="AR60" i="32"/>
  <c r="AQ56" i="32"/>
  <c r="AS56" i="32" s="1"/>
  <c r="AX64" i="32"/>
  <c r="D58" i="32"/>
  <c r="AX61" i="32"/>
  <c r="AR61" i="32"/>
  <c r="AQ57" i="32"/>
  <c r="AS57" i="32" s="1"/>
  <c r="AX70" i="32"/>
  <c r="D59" i="32"/>
  <c r="AQ62" i="32"/>
  <c r="AS62" i="32" s="1"/>
  <c r="AR66" i="32"/>
  <c r="AX59" i="32"/>
  <c r="AR67" i="32"/>
  <c r="AQ63" i="32"/>
  <c r="AS63" i="32" s="1"/>
  <c r="D146" i="32"/>
  <c r="D147" i="31"/>
  <c r="AX65" i="31"/>
  <c r="D146" i="31"/>
  <c r="D145" i="31"/>
  <c r="AX59" i="31"/>
  <c r="D53" i="31"/>
  <c r="AR61" i="31"/>
  <c r="AQ57" i="31"/>
  <c r="AS57" i="31" s="1"/>
  <c r="AX64" i="31"/>
  <c r="D56" i="31"/>
  <c r="AR64" i="31"/>
  <c r="AQ60" i="31"/>
  <c r="AS60" i="31" s="1"/>
  <c r="D79" i="31"/>
  <c r="D54" i="31"/>
  <c r="D144" i="31"/>
  <c r="AX62" i="31"/>
  <c r="D83" i="31"/>
  <c r="AR62" i="31"/>
  <c r="AQ58" i="31"/>
  <c r="AS58" i="31" s="1"/>
  <c r="I6" i="30"/>
  <c r="G7" i="30"/>
  <c r="G7" i="29"/>
  <c r="I6" i="29"/>
  <c r="G8" i="28"/>
  <c r="I7" i="28"/>
  <c r="D149" i="32" l="1"/>
  <c r="D150" i="32"/>
  <c r="D148" i="32"/>
  <c r="D57" i="32"/>
  <c r="D56" i="32"/>
  <c r="D151" i="32" s="1"/>
  <c r="AX63" i="32"/>
  <c r="AR65" i="32"/>
  <c r="AQ61" i="32"/>
  <c r="AS61" i="32" s="1"/>
  <c r="AR64" i="32"/>
  <c r="AQ60" i="32"/>
  <c r="AS60" i="32" s="1"/>
  <c r="AR70" i="32"/>
  <c r="AQ66" i="32"/>
  <c r="AS66" i="32" s="1"/>
  <c r="AX65" i="32"/>
  <c r="D62" i="32"/>
  <c r="D63" i="32"/>
  <c r="AR71" i="32"/>
  <c r="AQ67" i="32"/>
  <c r="AS67" i="32" s="1"/>
  <c r="AX74" i="32"/>
  <c r="AX68" i="32"/>
  <c r="D60" i="31"/>
  <c r="D58" i="31"/>
  <c r="D151" i="31"/>
  <c r="AR66" i="31"/>
  <c r="AQ62" i="31"/>
  <c r="AS62" i="31" s="1"/>
  <c r="AR68" i="31"/>
  <c r="AQ64" i="31"/>
  <c r="AS64" i="31" s="1"/>
  <c r="D148" i="31"/>
  <c r="AX68" i="31"/>
  <c r="AX63" i="31"/>
  <c r="D150" i="31"/>
  <c r="D149" i="31"/>
  <c r="D57" i="31"/>
  <c r="AX66" i="31"/>
  <c r="AR65" i="31"/>
  <c r="AQ61" i="31"/>
  <c r="AS61" i="31" s="1"/>
  <c r="AX69" i="31"/>
  <c r="J6" i="30"/>
  <c r="H7" i="30"/>
  <c r="F7" i="30" s="1"/>
  <c r="J6" i="29"/>
  <c r="H7" i="29"/>
  <c r="J7" i="28"/>
  <c r="H8" i="28"/>
  <c r="F8" i="28"/>
  <c r="D153" i="32" l="1"/>
  <c r="D152" i="32"/>
  <c r="D154" i="32"/>
  <c r="D61" i="32"/>
  <c r="AR75" i="32"/>
  <c r="AQ71" i="32"/>
  <c r="AS71" i="32" s="1"/>
  <c r="AR69" i="32"/>
  <c r="AQ65" i="32"/>
  <c r="AS65" i="32" s="1"/>
  <c r="D67" i="32"/>
  <c r="AX67" i="32"/>
  <c r="AX69" i="32"/>
  <c r="D66" i="32"/>
  <c r="AX72" i="32"/>
  <c r="AR74" i="32"/>
  <c r="AQ70" i="32"/>
  <c r="AS70" i="32" s="1"/>
  <c r="D60" i="32"/>
  <c r="D155" i="32" s="1"/>
  <c r="AX78" i="32"/>
  <c r="AR68" i="32"/>
  <c r="AQ64" i="32"/>
  <c r="AS64" i="32" s="1"/>
  <c r="D62" i="31"/>
  <c r="AX70" i="31"/>
  <c r="AX67" i="31"/>
  <c r="AR70" i="31"/>
  <c r="AQ66" i="31"/>
  <c r="AS66" i="31" s="1"/>
  <c r="AX73" i="31"/>
  <c r="D154" i="31"/>
  <c r="D153" i="31"/>
  <c r="D152" i="31"/>
  <c r="AX72" i="31"/>
  <c r="D64" i="31"/>
  <c r="D155" i="31"/>
  <c r="D61" i="31"/>
  <c r="D156" i="31" s="1"/>
  <c r="AR69" i="31"/>
  <c r="AQ65" i="31"/>
  <c r="AS65" i="31" s="1"/>
  <c r="AR72" i="31"/>
  <c r="AQ68" i="31"/>
  <c r="AS68" i="31" s="1"/>
  <c r="I7" i="30"/>
  <c r="G8" i="30"/>
  <c r="I7" i="29"/>
  <c r="G8" i="29"/>
  <c r="F7" i="29"/>
  <c r="G9" i="28"/>
  <c r="I8" i="28"/>
  <c r="D65" i="32" l="1"/>
  <c r="D64" i="32"/>
  <c r="D159" i="32" s="1"/>
  <c r="AR73" i="32"/>
  <c r="AQ69" i="32"/>
  <c r="AS69" i="32" s="1"/>
  <c r="AR72" i="32"/>
  <c r="AQ68" i="32"/>
  <c r="AS68" i="32" s="1"/>
  <c r="AX73" i="32"/>
  <c r="D157" i="32"/>
  <c r="AX82" i="32"/>
  <c r="D70" i="32"/>
  <c r="D158" i="32"/>
  <c r="D71" i="32"/>
  <c r="AR78" i="32"/>
  <c r="AQ74" i="32"/>
  <c r="AS74" i="32" s="1"/>
  <c r="AR79" i="32"/>
  <c r="AQ75" i="32"/>
  <c r="AS75" i="32" s="1"/>
  <c r="AX71" i="32"/>
  <c r="AX76" i="32"/>
  <c r="D156" i="32"/>
  <c r="D158" i="31"/>
  <c r="AR74" i="31"/>
  <c r="AQ70" i="31"/>
  <c r="AS70" i="31" s="1"/>
  <c r="AX71" i="31"/>
  <c r="AR76" i="31"/>
  <c r="AQ72" i="31"/>
  <c r="AS72" i="31" s="1"/>
  <c r="D159" i="31"/>
  <c r="AX74" i="31"/>
  <c r="D68" i="31"/>
  <c r="AX77" i="31"/>
  <c r="D157" i="31"/>
  <c r="D65" i="31"/>
  <c r="AR73" i="31"/>
  <c r="AQ69" i="31"/>
  <c r="AS69" i="31" s="1"/>
  <c r="AX76" i="31"/>
  <c r="D66" i="31"/>
  <c r="J7" i="30"/>
  <c r="H8" i="30"/>
  <c r="H8" i="29"/>
  <c r="J7" i="29"/>
  <c r="H9" i="28"/>
  <c r="F9" i="28"/>
  <c r="J8" i="28"/>
  <c r="D161" i="32" l="1"/>
  <c r="AX75" i="32"/>
  <c r="D75" i="32"/>
  <c r="AR76" i="32"/>
  <c r="AQ72" i="32"/>
  <c r="AS72" i="32" s="1"/>
  <c r="AR82" i="32"/>
  <c r="AQ78" i="32"/>
  <c r="AS78" i="32" s="1"/>
  <c r="AR83" i="32"/>
  <c r="AQ83" i="32" s="1"/>
  <c r="AS83" i="32" s="1"/>
  <c r="AQ79" i="32"/>
  <c r="AS79" i="32" s="1"/>
  <c r="AX86" i="32"/>
  <c r="D69" i="32"/>
  <c r="D74" i="32"/>
  <c r="AR77" i="32"/>
  <c r="AQ73" i="32"/>
  <c r="AS73" i="32" s="1"/>
  <c r="AX80" i="32"/>
  <c r="AX77" i="32"/>
  <c r="D160" i="32"/>
  <c r="D68" i="32"/>
  <c r="D163" i="32" s="1"/>
  <c r="D162" i="32"/>
  <c r="D161" i="31"/>
  <c r="D162" i="31"/>
  <c r="AX81" i="31"/>
  <c r="D72" i="31"/>
  <c r="AX80" i="31"/>
  <c r="AR80" i="31"/>
  <c r="AQ76" i="31"/>
  <c r="AS76" i="31" s="1"/>
  <c r="D69" i="31"/>
  <c r="AR77" i="31"/>
  <c r="AQ73" i="31"/>
  <c r="AS73" i="31" s="1"/>
  <c r="D163" i="31"/>
  <c r="AX75" i="31"/>
  <c r="D70" i="31"/>
  <c r="D160" i="31"/>
  <c r="AX78" i="31"/>
  <c r="AR78" i="31"/>
  <c r="AQ74" i="31"/>
  <c r="AS74" i="31" s="1"/>
  <c r="I8" i="30"/>
  <c r="G9" i="30"/>
  <c r="F8" i="30"/>
  <c r="G9" i="29"/>
  <c r="I8" i="29"/>
  <c r="F8" i="29"/>
  <c r="I9" i="28"/>
  <c r="G10" i="28"/>
  <c r="AR86" i="32" l="1"/>
  <c r="AQ86" i="32" s="1"/>
  <c r="AS86" i="32" s="1"/>
  <c r="AQ82" i="32"/>
  <c r="AS82" i="32" s="1"/>
  <c r="D72" i="32"/>
  <c r="D167" i="32" s="1"/>
  <c r="D166" i="32"/>
  <c r="D164" i="32"/>
  <c r="AR80" i="32"/>
  <c r="AQ76" i="32"/>
  <c r="AS76" i="32" s="1"/>
  <c r="AX84" i="32"/>
  <c r="D165" i="32"/>
  <c r="D73" i="32"/>
  <c r="D79" i="32"/>
  <c r="AX81" i="32"/>
  <c r="AR81" i="32"/>
  <c r="AQ77" i="32"/>
  <c r="AS77" i="32" s="1"/>
  <c r="D83" i="32"/>
  <c r="D78" i="32"/>
  <c r="AX79" i="32"/>
  <c r="D167" i="31"/>
  <c r="AR82" i="31"/>
  <c r="AQ78" i="31"/>
  <c r="AS78" i="31" s="1"/>
  <c r="D164" i="31"/>
  <c r="AX85" i="31"/>
  <c r="AX79" i="31"/>
  <c r="D165" i="31"/>
  <c r="D166" i="31"/>
  <c r="D76" i="31"/>
  <c r="AX84" i="31"/>
  <c r="AX82" i="31"/>
  <c r="D73" i="31"/>
  <c r="D168" i="31" s="1"/>
  <c r="AR81" i="31"/>
  <c r="AQ77" i="31"/>
  <c r="AS77" i="31" s="1"/>
  <c r="D74" i="31"/>
  <c r="AR84" i="31"/>
  <c r="AQ84" i="31" s="1"/>
  <c r="AS84" i="31" s="1"/>
  <c r="AQ80" i="31"/>
  <c r="AS80" i="31" s="1"/>
  <c r="H9" i="30"/>
  <c r="J8" i="30"/>
  <c r="J8" i="29"/>
  <c r="H9" i="29"/>
  <c r="F9" i="29"/>
  <c r="F10" i="28"/>
  <c r="H10" i="28"/>
  <c r="J9" i="28"/>
  <c r="D168" i="32" l="1"/>
  <c r="AU17" i="32"/>
  <c r="B17" i="32" s="1"/>
  <c r="D77" i="32"/>
  <c r="AR85" i="32"/>
  <c r="AQ85" i="32" s="1"/>
  <c r="AS85" i="32" s="1"/>
  <c r="AQ81" i="32"/>
  <c r="AS81" i="32" s="1"/>
  <c r="AU6" i="32" s="1"/>
  <c r="B6" i="32" s="1"/>
  <c r="AX85" i="32"/>
  <c r="D82" i="32"/>
  <c r="AX83" i="32"/>
  <c r="D86" i="32"/>
  <c r="D170" i="32"/>
  <c r="D76" i="32"/>
  <c r="D171" i="32" s="1"/>
  <c r="D169" i="32"/>
  <c r="AR84" i="32"/>
  <c r="AQ84" i="32" s="1"/>
  <c r="AS84" i="32" s="1"/>
  <c r="AU32" i="32" s="1"/>
  <c r="B32" i="32" s="1"/>
  <c r="AQ80" i="32"/>
  <c r="AS80" i="32" s="1"/>
  <c r="AU12" i="32" s="1"/>
  <c r="B12" i="32" s="1"/>
  <c r="AR86" i="31"/>
  <c r="AQ86" i="31" s="1"/>
  <c r="AS86" i="31" s="1"/>
  <c r="AQ82" i="31"/>
  <c r="AS82" i="31" s="1"/>
  <c r="AU83" i="31" s="1"/>
  <c r="B83" i="31" s="1"/>
  <c r="D169" i="31"/>
  <c r="D170" i="31"/>
  <c r="D77" i="31"/>
  <c r="D172" i="31" s="1"/>
  <c r="AR85" i="31"/>
  <c r="AQ85" i="31" s="1"/>
  <c r="AS85" i="31" s="1"/>
  <c r="AQ81" i="31"/>
  <c r="AS81" i="31" s="1"/>
  <c r="AU14" i="31" s="1"/>
  <c r="B14" i="31" s="1"/>
  <c r="D171" i="31"/>
  <c r="D80" i="31"/>
  <c r="D84" i="31"/>
  <c r="AX86" i="31"/>
  <c r="AX83" i="31"/>
  <c r="D78" i="31"/>
  <c r="I9" i="30"/>
  <c r="G10" i="30"/>
  <c r="F9" i="30"/>
  <c r="I9" i="29"/>
  <c r="G10" i="29"/>
  <c r="G11" i="28"/>
  <c r="I10" i="28"/>
  <c r="AU64" i="31" l="1"/>
  <c r="B64" i="31" s="1"/>
  <c r="AU79" i="31"/>
  <c r="B79" i="31" s="1"/>
  <c r="AU13" i="32"/>
  <c r="B13" i="32" s="1"/>
  <c r="AU28" i="32"/>
  <c r="B28" i="32" s="1"/>
  <c r="AU39" i="32"/>
  <c r="B39" i="32" s="1"/>
  <c r="AU62" i="32"/>
  <c r="B62" i="32" s="1"/>
  <c r="AU67" i="32"/>
  <c r="B67" i="32" s="1"/>
  <c r="AU19" i="32"/>
  <c r="B19" i="32" s="1"/>
  <c r="AU18" i="32"/>
  <c r="B18" i="32" s="1"/>
  <c r="AU3" i="32"/>
  <c r="B3" i="32" s="1"/>
  <c r="B98" i="32" s="1"/>
  <c r="AU4" i="32"/>
  <c r="B4" i="32" s="1"/>
  <c r="AU83" i="32"/>
  <c r="B83" i="32" s="1"/>
  <c r="AU20" i="32"/>
  <c r="B20" i="32" s="1"/>
  <c r="AU37" i="32"/>
  <c r="B37" i="32" s="1"/>
  <c r="AU38" i="32"/>
  <c r="B38" i="32" s="1"/>
  <c r="AU74" i="32"/>
  <c r="B74" i="32" s="1"/>
  <c r="AU55" i="32"/>
  <c r="B55" i="32" s="1"/>
  <c r="AU63" i="32"/>
  <c r="B63" i="32" s="1"/>
  <c r="AU61" i="32"/>
  <c r="B61" i="32" s="1"/>
  <c r="AU64" i="32"/>
  <c r="B64" i="32" s="1"/>
  <c r="AU69" i="32"/>
  <c r="B69" i="32" s="1"/>
  <c r="AU5" i="32"/>
  <c r="B5" i="32" s="1"/>
  <c r="AU59" i="32"/>
  <c r="B59" i="32" s="1"/>
  <c r="AU26" i="32"/>
  <c r="B26" i="32" s="1"/>
  <c r="AU53" i="32"/>
  <c r="B53" i="32" s="1"/>
  <c r="AU21" i="32"/>
  <c r="B21" i="32" s="1"/>
  <c r="AU70" i="32"/>
  <c r="B70" i="32" s="1"/>
  <c r="AU15" i="32"/>
  <c r="B15" i="32" s="1"/>
  <c r="AU52" i="32"/>
  <c r="B52" i="32" s="1"/>
  <c r="AU60" i="32"/>
  <c r="B60" i="32" s="1"/>
  <c r="AU54" i="32"/>
  <c r="B54" i="32" s="1"/>
  <c r="AU29" i="32"/>
  <c r="B29" i="32" s="1"/>
  <c r="AU43" i="32"/>
  <c r="B43" i="32" s="1"/>
  <c r="AU25" i="32"/>
  <c r="B25" i="32" s="1"/>
  <c r="AU34" i="32"/>
  <c r="B34" i="32" s="1"/>
  <c r="AU50" i="32"/>
  <c r="B50" i="32" s="1"/>
  <c r="AU16" i="32"/>
  <c r="B16" i="32" s="1"/>
  <c r="AU36" i="32"/>
  <c r="B36" i="32" s="1"/>
  <c r="AU47" i="32"/>
  <c r="B47" i="32" s="1"/>
  <c r="AU76" i="32"/>
  <c r="B76" i="32" s="1"/>
  <c r="AU56" i="32"/>
  <c r="B56" i="32" s="1"/>
  <c r="AU27" i="32"/>
  <c r="B27" i="32" s="1"/>
  <c r="AU85" i="32"/>
  <c r="B85" i="32" s="1"/>
  <c r="AU79" i="32"/>
  <c r="B79" i="32" s="1"/>
  <c r="AU22" i="32"/>
  <c r="B22" i="32" s="1"/>
  <c r="AU10" i="32"/>
  <c r="B10" i="32" s="1"/>
  <c r="AU31" i="32"/>
  <c r="B31" i="32" s="1"/>
  <c r="AU33" i="32"/>
  <c r="B33" i="32" s="1"/>
  <c r="AU35" i="32"/>
  <c r="B35" i="32" s="1"/>
  <c r="AU75" i="32"/>
  <c r="B75" i="32" s="1"/>
  <c r="AU49" i="32"/>
  <c r="B49" i="32" s="1"/>
  <c r="AU46" i="32"/>
  <c r="B46" i="32" s="1"/>
  <c r="AU68" i="32"/>
  <c r="B68" i="32" s="1"/>
  <c r="AU65" i="32"/>
  <c r="B65" i="32" s="1"/>
  <c r="AU75" i="31"/>
  <c r="B75" i="31" s="1"/>
  <c r="AU86" i="32"/>
  <c r="B86" i="32" s="1"/>
  <c r="AU40" i="32"/>
  <c r="B40" i="32" s="1"/>
  <c r="AU71" i="32"/>
  <c r="B71" i="32" s="1"/>
  <c r="AU11" i="32"/>
  <c r="B11" i="32" s="1"/>
  <c r="AU57" i="32"/>
  <c r="B57" i="32" s="1"/>
  <c r="AU24" i="32"/>
  <c r="B24" i="32" s="1"/>
  <c r="AU42" i="32"/>
  <c r="B42" i="32" s="1"/>
  <c r="AU44" i="32"/>
  <c r="B44" i="32" s="1"/>
  <c r="AU41" i="32"/>
  <c r="B41" i="32" s="1"/>
  <c r="AU58" i="32"/>
  <c r="B58" i="32" s="1"/>
  <c r="AU23" i="32"/>
  <c r="B23" i="32" s="1"/>
  <c r="AU77" i="32"/>
  <c r="B77" i="32" s="1"/>
  <c r="AU66" i="32"/>
  <c r="B66" i="32" s="1"/>
  <c r="D173" i="32"/>
  <c r="AV7" i="32"/>
  <c r="BC7" i="32" s="1"/>
  <c r="AU30" i="32"/>
  <c r="B30" i="32" s="1"/>
  <c r="AU73" i="32"/>
  <c r="B73" i="32" s="1"/>
  <c r="AU48" i="32"/>
  <c r="B48" i="32" s="1"/>
  <c r="AU45" i="32"/>
  <c r="B45" i="32" s="1"/>
  <c r="AU82" i="32"/>
  <c r="B82" i="32" s="1"/>
  <c r="AU80" i="32"/>
  <c r="B80" i="32" s="1"/>
  <c r="AV31" i="32"/>
  <c r="C31" i="32" s="1"/>
  <c r="AV24" i="32"/>
  <c r="BC24" i="32" s="1"/>
  <c r="AU8" i="32"/>
  <c r="B8" i="32" s="1"/>
  <c r="AU81" i="32"/>
  <c r="B81" i="32" s="1"/>
  <c r="AV51" i="32"/>
  <c r="BC51" i="32" s="1"/>
  <c r="AU9" i="32"/>
  <c r="B9" i="32" s="1"/>
  <c r="AU14" i="32"/>
  <c r="B14" i="32" s="1"/>
  <c r="AV44" i="32"/>
  <c r="C44" i="32" s="1"/>
  <c r="AU7" i="32"/>
  <c r="B7" i="32" s="1"/>
  <c r="AV27" i="32"/>
  <c r="C27" i="32" s="1"/>
  <c r="AV41" i="32"/>
  <c r="BC41" i="32" s="1"/>
  <c r="AV6" i="32"/>
  <c r="BC6" i="32" s="1"/>
  <c r="AV74" i="32"/>
  <c r="BC74" i="32" s="1"/>
  <c r="AV12" i="32"/>
  <c r="BC12" i="32" s="1"/>
  <c r="AV16" i="32"/>
  <c r="BC16" i="32" s="1"/>
  <c r="AV10" i="32"/>
  <c r="AV11" i="32"/>
  <c r="AV26" i="32"/>
  <c r="AV13" i="32"/>
  <c r="AV40" i="32"/>
  <c r="AV3" i="32"/>
  <c r="AV69" i="32"/>
  <c r="AV30" i="32"/>
  <c r="AV66" i="32"/>
  <c r="AV81" i="32"/>
  <c r="D81" i="32"/>
  <c r="AU72" i="32"/>
  <c r="B72" i="32" s="1"/>
  <c r="D85" i="32"/>
  <c r="AU84" i="32"/>
  <c r="B84" i="32" s="1"/>
  <c r="AV14" i="32"/>
  <c r="AV59" i="32"/>
  <c r="AV43" i="32"/>
  <c r="AV20" i="32"/>
  <c r="AV42" i="32"/>
  <c r="AV21" i="32"/>
  <c r="AV60" i="32"/>
  <c r="AV76" i="32"/>
  <c r="AV49" i="32"/>
  <c r="AV22" i="32"/>
  <c r="AV67" i="32"/>
  <c r="AV50" i="32"/>
  <c r="AV47" i="32"/>
  <c r="AV55" i="32"/>
  <c r="AV56" i="32"/>
  <c r="AV83" i="32"/>
  <c r="AV17" i="32"/>
  <c r="AV37" i="32"/>
  <c r="AV48" i="32"/>
  <c r="AV78" i="32"/>
  <c r="AV71" i="32"/>
  <c r="AV39" i="32"/>
  <c r="D172" i="32"/>
  <c r="D84" i="32"/>
  <c r="AU51" i="32"/>
  <c r="B51" i="32" s="1"/>
  <c r="AV25" i="32"/>
  <c r="AV32" i="32"/>
  <c r="AV84" i="32"/>
  <c r="AS88" i="32"/>
  <c r="AV62" i="32"/>
  <c r="AV18" i="32"/>
  <c r="D80" i="32"/>
  <c r="D175" i="32" s="1"/>
  <c r="AU78" i="32"/>
  <c r="B78" i="32" s="1"/>
  <c r="AV58" i="32"/>
  <c r="AV45" i="32"/>
  <c r="AV33" i="32"/>
  <c r="AV54" i="32"/>
  <c r="AV86" i="32"/>
  <c r="AV4" i="32"/>
  <c r="AV73" i="32"/>
  <c r="AV72" i="32"/>
  <c r="AV15" i="32"/>
  <c r="AV85" i="32"/>
  <c r="AV57" i="32"/>
  <c r="AV77" i="32"/>
  <c r="AV28" i="32"/>
  <c r="AV64" i="32"/>
  <c r="AV75" i="32"/>
  <c r="AV80" i="32"/>
  <c r="AV19" i="32"/>
  <c r="AV35" i="32"/>
  <c r="AV38" i="32"/>
  <c r="AV52" i="32"/>
  <c r="AV61" i="32"/>
  <c r="AV70" i="32"/>
  <c r="AV68" i="32"/>
  <c r="AV29" i="32"/>
  <c r="AV46" i="32"/>
  <c r="AV8" i="32"/>
  <c r="AV63" i="32"/>
  <c r="AV5" i="32"/>
  <c r="AV82" i="32"/>
  <c r="AV34" i="32"/>
  <c r="AV9" i="32"/>
  <c r="AV23" i="32"/>
  <c r="AV79" i="32"/>
  <c r="AV65" i="32"/>
  <c r="AV36" i="32"/>
  <c r="AV53" i="32"/>
  <c r="D174" i="32"/>
  <c r="AU4" i="31"/>
  <c r="B4" i="31" s="1"/>
  <c r="AU27" i="31"/>
  <c r="B27" i="31" s="1"/>
  <c r="AU41" i="31"/>
  <c r="B41" i="31" s="1"/>
  <c r="AU5" i="31"/>
  <c r="B5" i="31" s="1"/>
  <c r="AU26" i="31"/>
  <c r="B26" i="31" s="1"/>
  <c r="AU36" i="31"/>
  <c r="B36" i="31" s="1"/>
  <c r="AU71" i="31"/>
  <c r="B71" i="31" s="1"/>
  <c r="AU35" i="31"/>
  <c r="B35" i="31" s="1"/>
  <c r="AU58" i="31"/>
  <c r="B58" i="31" s="1"/>
  <c r="AU73" i="31"/>
  <c r="B73" i="31" s="1"/>
  <c r="AU86" i="31"/>
  <c r="B86" i="31" s="1"/>
  <c r="AU49" i="31"/>
  <c r="B49" i="31" s="1"/>
  <c r="AU30" i="31"/>
  <c r="B30" i="31" s="1"/>
  <c r="AU67" i="31"/>
  <c r="B67" i="31" s="1"/>
  <c r="AU3" i="31"/>
  <c r="B3" i="31" s="1"/>
  <c r="B98" i="31" s="1"/>
  <c r="AU8" i="31"/>
  <c r="B8" i="31" s="1"/>
  <c r="AU68" i="31"/>
  <c r="B68" i="31" s="1"/>
  <c r="AU33" i="31"/>
  <c r="B33" i="31" s="1"/>
  <c r="AU45" i="31"/>
  <c r="B45" i="31" s="1"/>
  <c r="AU63" i="31"/>
  <c r="B63" i="31" s="1"/>
  <c r="AU18" i="31"/>
  <c r="B18" i="31" s="1"/>
  <c r="AU57" i="31"/>
  <c r="B57" i="31" s="1"/>
  <c r="AU17" i="31"/>
  <c r="B17" i="31" s="1"/>
  <c r="AU85" i="31"/>
  <c r="B85" i="31" s="1"/>
  <c r="AU32" i="31"/>
  <c r="B32" i="31" s="1"/>
  <c r="AU6" i="31"/>
  <c r="B6" i="31" s="1"/>
  <c r="AU24" i="31"/>
  <c r="B24" i="31" s="1"/>
  <c r="AU59" i="31"/>
  <c r="B59" i="31" s="1"/>
  <c r="AU78" i="31"/>
  <c r="B78" i="31" s="1"/>
  <c r="AU65" i="31"/>
  <c r="B65" i="31" s="1"/>
  <c r="AU61" i="31"/>
  <c r="B61" i="31" s="1"/>
  <c r="AU51" i="31"/>
  <c r="B51" i="31" s="1"/>
  <c r="AU66" i="31"/>
  <c r="B66" i="31" s="1"/>
  <c r="AU84" i="31"/>
  <c r="B84" i="31" s="1"/>
  <c r="AU9" i="31"/>
  <c r="B9" i="31" s="1"/>
  <c r="AU54" i="31"/>
  <c r="B54" i="31" s="1"/>
  <c r="AU44" i="31"/>
  <c r="B44" i="31" s="1"/>
  <c r="AU82" i="31"/>
  <c r="B82" i="31" s="1"/>
  <c r="AU77" i="31"/>
  <c r="B77" i="31" s="1"/>
  <c r="AU52" i="31"/>
  <c r="B52" i="31" s="1"/>
  <c r="AU22" i="31"/>
  <c r="B22" i="31" s="1"/>
  <c r="AU81" i="31"/>
  <c r="B81" i="31" s="1"/>
  <c r="AU38" i="31"/>
  <c r="B38" i="31" s="1"/>
  <c r="AU19" i="31"/>
  <c r="B19" i="31" s="1"/>
  <c r="AU11" i="31"/>
  <c r="B11" i="31" s="1"/>
  <c r="AU12" i="31"/>
  <c r="B12" i="31" s="1"/>
  <c r="AU47" i="31"/>
  <c r="B47" i="31" s="1"/>
  <c r="AU43" i="31"/>
  <c r="B43" i="31" s="1"/>
  <c r="AU50" i="31"/>
  <c r="B50" i="31" s="1"/>
  <c r="AU31" i="31"/>
  <c r="B31" i="31" s="1"/>
  <c r="AU16" i="31"/>
  <c r="B16" i="31" s="1"/>
  <c r="AU72" i="31"/>
  <c r="B72" i="31" s="1"/>
  <c r="AU76" i="31"/>
  <c r="B76" i="31" s="1"/>
  <c r="AU20" i="31"/>
  <c r="B20" i="31" s="1"/>
  <c r="AU46" i="31"/>
  <c r="B46" i="31" s="1"/>
  <c r="AU69" i="31"/>
  <c r="B69" i="31" s="1"/>
  <c r="AU29" i="31"/>
  <c r="B29" i="31" s="1"/>
  <c r="AU48" i="31"/>
  <c r="B48" i="31" s="1"/>
  <c r="AU15" i="31"/>
  <c r="B15" i="31" s="1"/>
  <c r="AU74" i="31"/>
  <c r="B74" i="31" s="1"/>
  <c r="AU70" i="31"/>
  <c r="B70" i="31" s="1"/>
  <c r="AU21" i="31"/>
  <c r="B21" i="31" s="1"/>
  <c r="AU34" i="31"/>
  <c r="B34" i="31" s="1"/>
  <c r="AU13" i="31"/>
  <c r="B13" i="31" s="1"/>
  <c r="AU10" i="31"/>
  <c r="B10" i="31" s="1"/>
  <c r="AU42" i="31"/>
  <c r="B42" i="31" s="1"/>
  <c r="AU25" i="31"/>
  <c r="B25" i="31" s="1"/>
  <c r="AU55" i="31"/>
  <c r="B55" i="31" s="1"/>
  <c r="AU28" i="31"/>
  <c r="B28" i="31" s="1"/>
  <c r="AU56" i="31"/>
  <c r="B56" i="31" s="1"/>
  <c r="AU23" i="31"/>
  <c r="B23" i="31" s="1"/>
  <c r="AU80" i="31"/>
  <c r="B80" i="31" s="1"/>
  <c r="AU37" i="31"/>
  <c r="B37" i="31" s="1"/>
  <c r="AU53" i="31"/>
  <c r="B53" i="31" s="1"/>
  <c r="AU39" i="31"/>
  <c r="B39" i="31" s="1"/>
  <c r="D173" i="31"/>
  <c r="D174" i="31"/>
  <c r="D175" i="31"/>
  <c r="D81" i="31"/>
  <c r="D176" i="31" s="1"/>
  <c r="AU40" i="31"/>
  <c r="B40" i="31" s="1"/>
  <c r="D82" i="31"/>
  <c r="AU60" i="31"/>
  <c r="B60" i="31" s="1"/>
  <c r="D85" i="31"/>
  <c r="AU62" i="31"/>
  <c r="B62" i="31" s="1"/>
  <c r="D86" i="31"/>
  <c r="AU7" i="31"/>
  <c r="AV67" i="31"/>
  <c r="AV8" i="31"/>
  <c r="AV10" i="31"/>
  <c r="AV70" i="31"/>
  <c r="AV9" i="31"/>
  <c r="AV74" i="31"/>
  <c r="AV18" i="31"/>
  <c r="AV38" i="31"/>
  <c r="AV14" i="31"/>
  <c r="AV85" i="31"/>
  <c r="AV25" i="31"/>
  <c r="AV58" i="31"/>
  <c r="AV68" i="31"/>
  <c r="AV81" i="31"/>
  <c r="AV46" i="31"/>
  <c r="AV15" i="31"/>
  <c r="AV24" i="31"/>
  <c r="AV22" i="31"/>
  <c r="AV66" i="31"/>
  <c r="AV63" i="31"/>
  <c r="AV43" i="31"/>
  <c r="AV57" i="31"/>
  <c r="AV40" i="31"/>
  <c r="AV37" i="31"/>
  <c r="AV50" i="31"/>
  <c r="AV5" i="31"/>
  <c r="AV20" i="31"/>
  <c r="AV29" i="31"/>
  <c r="AV33" i="31"/>
  <c r="AV35" i="31"/>
  <c r="AV41" i="31"/>
  <c r="AV83" i="31"/>
  <c r="AV59" i="31"/>
  <c r="AV75" i="31"/>
  <c r="AV39" i="31"/>
  <c r="AV79" i="31"/>
  <c r="AV54" i="31"/>
  <c r="AV12" i="31"/>
  <c r="AV53" i="31"/>
  <c r="AV73" i="31"/>
  <c r="AV4" i="31"/>
  <c r="AV55" i="31"/>
  <c r="AV71" i="31"/>
  <c r="AV36" i="31"/>
  <c r="AV27" i="31"/>
  <c r="AV30" i="31"/>
  <c r="AV49" i="31"/>
  <c r="AV76" i="31"/>
  <c r="AV48" i="31"/>
  <c r="AV28" i="31"/>
  <c r="AV31" i="31"/>
  <c r="AV80" i="31"/>
  <c r="AV65" i="31"/>
  <c r="AV34" i="31"/>
  <c r="AV72" i="31"/>
  <c r="AV17" i="31"/>
  <c r="AV32" i="31"/>
  <c r="AV23" i="31"/>
  <c r="AV42" i="31"/>
  <c r="AV11" i="31"/>
  <c r="AV19" i="31"/>
  <c r="AV45" i="31"/>
  <c r="AV86" i="31"/>
  <c r="AV56" i="31"/>
  <c r="AV69" i="31"/>
  <c r="AV82" i="31"/>
  <c r="AV47" i="31"/>
  <c r="AS88" i="31"/>
  <c r="AV84" i="31"/>
  <c r="AV77" i="31"/>
  <c r="AV78" i="31"/>
  <c r="AV3" i="31"/>
  <c r="AV62" i="31"/>
  <c r="AV51" i="31"/>
  <c r="AV52" i="31"/>
  <c r="AV26" i="31"/>
  <c r="AV7" i="31"/>
  <c r="AV61" i="31"/>
  <c r="AV16" i="31"/>
  <c r="AV21" i="31"/>
  <c r="AV13" i="31"/>
  <c r="AV6" i="31"/>
  <c r="AV64" i="31"/>
  <c r="AV60" i="31"/>
  <c r="AV44" i="31"/>
  <c r="H10" i="30"/>
  <c r="J9" i="30"/>
  <c r="J9" i="29"/>
  <c r="H10" i="29"/>
  <c r="F10" i="29" s="1"/>
  <c r="J10" i="28"/>
  <c r="H11" i="28"/>
  <c r="F11" i="28"/>
  <c r="B99" i="32" l="1"/>
  <c r="C41" i="32"/>
  <c r="B103" i="32"/>
  <c r="B100" i="32"/>
  <c r="B102" i="32"/>
  <c r="B101" i="32"/>
  <c r="B104" i="32"/>
  <c r="C16" i="32"/>
  <c r="B111" i="32"/>
  <c r="D178" i="32"/>
  <c r="B158" i="32"/>
  <c r="B131" i="32"/>
  <c r="B127" i="32"/>
  <c r="B124" i="32"/>
  <c r="B169" i="32"/>
  <c r="C7" i="32"/>
  <c r="BC44" i="32"/>
  <c r="BC31" i="32"/>
  <c r="B140" i="32"/>
  <c r="B119" i="32"/>
  <c r="B118" i="32"/>
  <c r="B130" i="32"/>
  <c r="B109" i="32"/>
  <c r="B116" i="32"/>
  <c r="B143" i="32"/>
  <c r="B132" i="32"/>
  <c r="B166" i="32"/>
  <c r="B138" i="32"/>
  <c r="B142" i="32"/>
  <c r="B150" i="32"/>
  <c r="B145" i="32"/>
  <c r="B122" i="32"/>
  <c r="B152" i="32"/>
  <c r="B105" i="32"/>
  <c r="B164" i="32"/>
  <c r="B121" i="32"/>
  <c r="B129" i="32"/>
  <c r="B137" i="32"/>
  <c r="B123" i="32"/>
  <c r="B161" i="32"/>
  <c r="B126" i="32"/>
  <c r="B136" i="32"/>
  <c r="B107" i="32"/>
  <c r="B115" i="32"/>
  <c r="B141" i="32"/>
  <c r="B167" i="32"/>
  <c r="O4" i="32"/>
  <c r="B120" i="32"/>
  <c r="B108" i="32"/>
  <c r="B134" i="32"/>
  <c r="B110" i="32"/>
  <c r="B149" i="32"/>
  <c r="C12" i="32"/>
  <c r="B139" i="32"/>
  <c r="B113" i="32"/>
  <c r="B117" i="32"/>
  <c r="B144" i="32"/>
  <c r="B133" i="32"/>
  <c r="B114" i="32"/>
  <c r="B112" i="32"/>
  <c r="B128" i="32"/>
  <c r="B135" i="32"/>
  <c r="B125" i="32"/>
  <c r="B106" i="32"/>
  <c r="C24" i="32"/>
  <c r="P2" i="32"/>
  <c r="BC27" i="32"/>
  <c r="B173" i="32"/>
  <c r="B170" i="32"/>
  <c r="B178" i="32"/>
  <c r="B176" i="32"/>
  <c r="C51" i="32"/>
  <c r="C74" i="32"/>
  <c r="C6" i="32"/>
  <c r="B156" i="32"/>
  <c r="B177" i="32"/>
  <c r="O7" i="32"/>
  <c r="B180" i="32"/>
  <c r="B171" i="32"/>
  <c r="O5" i="32"/>
  <c r="B155" i="32"/>
  <c r="O2" i="32"/>
  <c r="B153" i="32"/>
  <c r="Q7" i="32"/>
  <c r="B147" i="32"/>
  <c r="B163" i="32"/>
  <c r="B165" i="32"/>
  <c r="B160" i="32"/>
  <c r="B168" i="32"/>
  <c r="AU88" i="32"/>
  <c r="B157" i="32"/>
  <c r="O3" i="32"/>
  <c r="B146" i="32"/>
  <c r="B151" i="32"/>
  <c r="C35" i="32"/>
  <c r="BC35" i="32"/>
  <c r="BC43" i="32"/>
  <c r="C43" i="32"/>
  <c r="BC9" i="32"/>
  <c r="C9" i="32"/>
  <c r="C38" i="32"/>
  <c r="BC38" i="32"/>
  <c r="B88" i="32"/>
  <c r="B174" i="32"/>
  <c r="B148" i="32"/>
  <c r="C4" i="32"/>
  <c r="BC4" i="32"/>
  <c r="C56" i="32"/>
  <c r="BC56" i="32"/>
  <c r="C20" i="32"/>
  <c r="BC20" i="32"/>
  <c r="Q4" i="32"/>
  <c r="C13" i="32"/>
  <c r="BC13" i="32"/>
  <c r="BC55" i="32"/>
  <c r="C55" i="32"/>
  <c r="C82" i="32"/>
  <c r="BC82" i="32"/>
  <c r="BC46" i="32"/>
  <c r="C46" i="32"/>
  <c r="C19" i="32"/>
  <c r="BC19" i="32"/>
  <c r="C77" i="32"/>
  <c r="BC77" i="32"/>
  <c r="BC54" i="32"/>
  <c r="C54" i="32"/>
  <c r="C32" i="32"/>
  <c r="BC32" i="32"/>
  <c r="BC71" i="32"/>
  <c r="C71" i="32"/>
  <c r="BC47" i="32"/>
  <c r="C47" i="32"/>
  <c r="C22" i="32"/>
  <c r="BC22" i="32"/>
  <c r="C59" i="32"/>
  <c r="BC59" i="32"/>
  <c r="C81" i="32"/>
  <c r="BC81" i="32"/>
  <c r="BC11" i="32"/>
  <c r="C11" i="32"/>
  <c r="C34" i="32"/>
  <c r="BC34" i="32"/>
  <c r="C86" i="32"/>
  <c r="BC86" i="32"/>
  <c r="BC53" i="32"/>
  <c r="C53" i="32"/>
  <c r="C5" i="32"/>
  <c r="BC5" i="32"/>
  <c r="C29" i="32"/>
  <c r="BC29" i="32"/>
  <c r="C80" i="32"/>
  <c r="BC80" i="32"/>
  <c r="C57" i="32"/>
  <c r="BC57" i="32"/>
  <c r="C33" i="32"/>
  <c r="BC33" i="32"/>
  <c r="C25" i="32"/>
  <c r="BC25" i="32"/>
  <c r="C78" i="32"/>
  <c r="BC78" i="32"/>
  <c r="BC50" i="32"/>
  <c r="C50" i="32"/>
  <c r="BC49" i="32"/>
  <c r="C49" i="32"/>
  <c r="C14" i="32"/>
  <c r="BC14" i="32"/>
  <c r="D176" i="32"/>
  <c r="BC66" i="32"/>
  <c r="C66" i="32"/>
  <c r="BC10" i="32"/>
  <c r="C10" i="32"/>
  <c r="BC67" i="32"/>
  <c r="C67" i="32"/>
  <c r="C36" i="32"/>
  <c r="BC36" i="32"/>
  <c r="C63" i="32"/>
  <c r="BC63" i="32"/>
  <c r="BC68" i="32"/>
  <c r="C68" i="32"/>
  <c r="BC75" i="32"/>
  <c r="C75" i="32"/>
  <c r="C85" i="32"/>
  <c r="BC85" i="32"/>
  <c r="BC45" i="32"/>
  <c r="C45" i="32"/>
  <c r="BC48" i="32"/>
  <c r="C48" i="32"/>
  <c r="C76" i="32"/>
  <c r="BC76" i="32"/>
  <c r="D88" i="32"/>
  <c r="C30" i="32"/>
  <c r="BC30" i="32"/>
  <c r="C28" i="32"/>
  <c r="BC28" i="32"/>
  <c r="C26" i="32"/>
  <c r="BC26" i="32"/>
  <c r="C65" i="32"/>
  <c r="BC65" i="32"/>
  <c r="BC70" i="32"/>
  <c r="C70" i="32"/>
  <c r="C64" i="32"/>
  <c r="BC64" i="32"/>
  <c r="B175" i="32"/>
  <c r="B181" i="32"/>
  <c r="B162" i="32"/>
  <c r="B179" i="32"/>
  <c r="B159" i="32"/>
  <c r="C15" i="32"/>
  <c r="BC15" i="32"/>
  <c r="C58" i="32"/>
  <c r="BC58" i="32"/>
  <c r="D177" i="32"/>
  <c r="Q5" i="32"/>
  <c r="D179" i="32"/>
  <c r="C37" i="32"/>
  <c r="BC37" i="32"/>
  <c r="C60" i="32"/>
  <c r="BC60" i="32"/>
  <c r="D180" i="32"/>
  <c r="R2" i="32"/>
  <c r="BC69" i="32"/>
  <c r="C69" i="32"/>
  <c r="C39" i="32"/>
  <c r="BC39" i="32"/>
  <c r="C79" i="32"/>
  <c r="BC79" i="32"/>
  <c r="C61" i="32"/>
  <c r="BC61" i="32"/>
  <c r="B172" i="32"/>
  <c r="B154" i="32"/>
  <c r="Q2" i="32"/>
  <c r="BC72" i="32"/>
  <c r="C72" i="32"/>
  <c r="C18" i="32"/>
  <c r="BC18" i="32"/>
  <c r="C17" i="32"/>
  <c r="BC17" i="32"/>
  <c r="C21" i="32"/>
  <c r="BC21" i="32"/>
  <c r="D181" i="32"/>
  <c r="AV88" i="32"/>
  <c r="BC3" i="32"/>
  <c r="C3" i="32"/>
  <c r="C8" i="32"/>
  <c r="BC8" i="32"/>
  <c r="C84" i="32"/>
  <c r="BC84" i="32"/>
  <c r="C23" i="32"/>
  <c r="BC23" i="32"/>
  <c r="BC52" i="32"/>
  <c r="C52" i="32"/>
  <c r="BC73" i="32"/>
  <c r="C73" i="32"/>
  <c r="C62" i="32"/>
  <c r="BC62" i="32"/>
  <c r="C83" i="32"/>
  <c r="BC83" i="32"/>
  <c r="BC42" i="32"/>
  <c r="C42" i="32"/>
  <c r="Q3" i="32"/>
  <c r="BC40" i="32"/>
  <c r="C40" i="32"/>
  <c r="B100" i="31"/>
  <c r="B101" i="31"/>
  <c r="B99" i="31"/>
  <c r="BC13" i="31"/>
  <c r="C13" i="31"/>
  <c r="C50" i="31"/>
  <c r="BC50" i="31"/>
  <c r="BC76" i="31"/>
  <c r="C76" i="31"/>
  <c r="BC15" i="31"/>
  <c r="C15" i="31"/>
  <c r="BC72" i="31"/>
  <c r="C72" i="31"/>
  <c r="C49" i="31"/>
  <c r="BC49" i="31"/>
  <c r="C53" i="31"/>
  <c r="BC53" i="31"/>
  <c r="C41" i="31"/>
  <c r="BC41" i="31"/>
  <c r="C40" i="31"/>
  <c r="BC40" i="31"/>
  <c r="C46" i="31"/>
  <c r="BC46" i="31"/>
  <c r="BC18" i="31"/>
  <c r="C18" i="31"/>
  <c r="Q3" i="31"/>
  <c r="R2" i="31"/>
  <c r="Q4" i="31"/>
  <c r="Q7" i="31"/>
  <c r="D181" i="31"/>
  <c r="D88" i="31"/>
  <c r="BC69" i="31"/>
  <c r="C69" i="31"/>
  <c r="BC24" i="31"/>
  <c r="C24" i="31"/>
  <c r="BC17" i="31"/>
  <c r="C17" i="31"/>
  <c r="C86" i="31"/>
  <c r="BC86" i="31"/>
  <c r="BC77" i="31"/>
  <c r="C77" i="31"/>
  <c r="C45" i="31"/>
  <c r="BC45" i="31"/>
  <c r="C34" i="31"/>
  <c r="BC34" i="31"/>
  <c r="BC30" i="31"/>
  <c r="C30" i="31"/>
  <c r="BC12" i="31"/>
  <c r="C12" i="31"/>
  <c r="C35" i="31"/>
  <c r="BC35" i="31"/>
  <c r="C57" i="31"/>
  <c r="BC57" i="31"/>
  <c r="BC81" i="31"/>
  <c r="C81" i="31"/>
  <c r="BC74" i="31"/>
  <c r="C74" i="31"/>
  <c r="C32" i="31"/>
  <c r="BC32" i="31"/>
  <c r="C59" i="31"/>
  <c r="BC59" i="31"/>
  <c r="C56" i="31"/>
  <c r="BC56" i="31"/>
  <c r="C37" i="31"/>
  <c r="BC37" i="31"/>
  <c r="BC78" i="31"/>
  <c r="C78" i="31"/>
  <c r="C44" i="31"/>
  <c r="BC44" i="31"/>
  <c r="BC84" i="31"/>
  <c r="C84" i="31"/>
  <c r="BC19" i="31"/>
  <c r="C19" i="31"/>
  <c r="C65" i="31"/>
  <c r="BC65" i="31"/>
  <c r="BC27" i="31"/>
  <c r="C27" i="31"/>
  <c r="C54" i="31"/>
  <c r="BC54" i="31"/>
  <c r="C33" i="31"/>
  <c r="BC33" i="31"/>
  <c r="C43" i="31"/>
  <c r="BC43" i="31"/>
  <c r="BC68" i="31"/>
  <c r="C68" i="31"/>
  <c r="BC9" i="31"/>
  <c r="C9" i="31"/>
  <c r="D180" i="31"/>
  <c r="BC4" i="31"/>
  <c r="C4" i="31"/>
  <c r="BC21" i="31"/>
  <c r="C21" i="31"/>
  <c r="B7" i="31"/>
  <c r="AU88" i="31"/>
  <c r="C61" i="31"/>
  <c r="BC61" i="31"/>
  <c r="C7" i="31"/>
  <c r="BC7" i="31"/>
  <c r="C60" i="31"/>
  <c r="BC60" i="31"/>
  <c r="BC26" i="31"/>
  <c r="C26" i="31"/>
  <c r="BC11" i="31"/>
  <c r="C11" i="31"/>
  <c r="BC80" i="31"/>
  <c r="C80" i="31"/>
  <c r="C36" i="31"/>
  <c r="BC36" i="31"/>
  <c r="BC79" i="31"/>
  <c r="C79" i="31"/>
  <c r="BC29" i="31"/>
  <c r="C29" i="31"/>
  <c r="C63" i="31"/>
  <c r="BC63" i="31"/>
  <c r="C58" i="31"/>
  <c r="BC58" i="31"/>
  <c r="BC70" i="31"/>
  <c r="C70" i="31"/>
  <c r="Q5" i="31"/>
  <c r="C62" i="31"/>
  <c r="BC62" i="31"/>
  <c r="C14" i="31"/>
  <c r="BC14" i="31"/>
  <c r="AV88" i="31"/>
  <c r="BC3" i="31"/>
  <c r="C3" i="31"/>
  <c r="BC83" i="31"/>
  <c r="C83" i="31"/>
  <c r="BC16" i="31"/>
  <c r="C16" i="31"/>
  <c r="C52" i="31"/>
  <c r="BC52" i="31"/>
  <c r="C47" i="31"/>
  <c r="BC47" i="31"/>
  <c r="C42" i="31"/>
  <c r="BC42" i="31"/>
  <c r="BC31" i="31"/>
  <c r="C31" i="31"/>
  <c r="BC71" i="31"/>
  <c r="C71" i="31"/>
  <c r="C39" i="31"/>
  <c r="BC39" i="31"/>
  <c r="BC20" i="31"/>
  <c r="C20" i="31"/>
  <c r="BC66" i="31"/>
  <c r="C66" i="31"/>
  <c r="BC25" i="31"/>
  <c r="C25" i="31"/>
  <c r="BC10" i="31"/>
  <c r="C10" i="31"/>
  <c r="D179" i="31"/>
  <c r="C48" i="31"/>
  <c r="BC48" i="31"/>
  <c r="BC67" i="31"/>
  <c r="C67" i="31"/>
  <c r="D177" i="31"/>
  <c r="D178" i="31"/>
  <c r="BC73" i="31"/>
  <c r="C73" i="31"/>
  <c r="C38" i="31"/>
  <c r="BC38" i="31"/>
  <c r="C64" i="31"/>
  <c r="BC64" i="31"/>
  <c r="BC6" i="31"/>
  <c r="C6" i="31"/>
  <c r="C51" i="31"/>
  <c r="BC51" i="31"/>
  <c r="BC82" i="31"/>
  <c r="C82" i="31"/>
  <c r="BC23" i="31"/>
  <c r="C23" i="31"/>
  <c r="BC28" i="31"/>
  <c r="C28" i="31"/>
  <c r="C55" i="31"/>
  <c r="BC55" i="31"/>
  <c r="BC75" i="31"/>
  <c r="C75" i="31"/>
  <c r="BC5" i="31"/>
  <c r="C5" i="31"/>
  <c r="BC22" i="31"/>
  <c r="C22" i="31"/>
  <c r="BC85" i="31"/>
  <c r="C85" i="31"/>
  <c r="BC8" i="31"/>
  <c r="C8" i="31"/>
  <c r="G11" i="30"/>
  <c r="I10" i="30"/>
  <c r="F10" i="30"/>
  <c r="G11" i="29"/>
  <c r="I10" i="29"/>
  <c r="I11" i="28"/>
  <c r="G12" i="28"/>
  <c r="AW53" i="32" l="1"/>
  <c r="E53" i="32" s="1"/>
  <c r="AW38" i="32"/>
  <c r="E38" i="32" s="1"/>
  <c r="AW54" i="32"/>
  <c r="E54" i="32" s="1"/>
  <c r="AW79" i="32"/>
  <c r="E79" i="32" s="1"/>
  <c r="AW74" i="32"/>
  <c r="E74" i="32" s="1"/>
  <c r="AW60" i="32"/>
  <c r="E60" i="32" s="1"/>
  <c r="AW25" i="32"/>
  <c r="E25" i="32" s="1"/>
  <c r="AW61" i="32"/>
  <c r="E61" i="32" s="1"/>
  <c r="O6" i="32"/>
  <c r="Y2" i="32" s="1"/>
  <c r="Y3" i="32" s="1"/>
  <c r="AW42" i="32"/>
  <c r="E42" i="32" s="1"/>
  <c r="AW41" i="32"/>
  <c r="E41" i="32" s="1"/>
  <c r="AW31" i="32"/>
  <c r="E31" i="32" s="1"/>
  <c r="AW49" i="32"/>
  <c r="E49" i="32" s="1"/>
  <c r="AW26" i="32"/>
  <c r="E26" i="32" s="1"/>
  <c r="AW58" i="32"/>
  <c r="E58" i="32" s="1"/>
  <c r="AW15" i="32"/>
  <c r="E15" i="32" s="1"/>
  <c r="O8" i="32"/>
  <c r="AW66" i="32"/>
  <c r="E66" i="32" s="1"/>
  <c r="AW10" i="32"/>
  <c r="E10" i="32" s="1"/>
  <c r="AW24" i="32"/>
  <c r="E24" i="32" s="1"/>
  <c r="AW36" i="32"/>
  <c r="E36" i="32" s="1"/>
  <c r="AW32" i="32"/>
  <c r="E32" i="32" s="1"/>
  <c r="AW3" i="32"/>
  <c r="E3" i="32" s="1"/>
  <c r="AW51" i="32"/>
  <c r="E51" i="32" s="1"/>
  <c r="AW48" i="32"/>
  <c r="E48" i="32" s="1"/>
  <c r="AW71" i="32"/>
  <c r="E71" i="32" s="1"/>
  <c r="AW50" i="32"/>
  <c r="E50" i="32" s="1"/>
  <c r="O9" i="32"/>
  <c r="AW46" i="32"/>
  <c r="E46" i="32" s="1"/>
  <c r="AW73" i="32"/>
  <c r="E73" i="32" s="1"/>
  <c r="AW47" i="32"/>
  <c r="E47" i="32" s="1"/>
  <c r="AW27" i="32"/>
  <c r="E27" i="32" s="1"/>
  <c r="AW7" i="32"/>
  <c r="E7" i="32" s="1"/>
  <c r="Q8" i="32"/>
  <c r="AW11" i="32"/>
  <c r="E11" i="32" s="1"/>
  <c r="AW84" i="32"/>
  <c r="E84" i="32" s="1"/>
  <c r="AW76" i="32"/>
  <c r="E76" i="32" s="1"/>
  <c r="AW44" i="32"/>
  <c r="E44" i="32" s="1"/>
  <c r="AW37" i="32"/>
  <c r="E37" i="32" s="1"/>
  <c r="AW35" i="32"/>
  <c r="E35" i="32" s="1"/>
  <c r="AW52" i="32"/>
  <c r="E52" i="32" s="1"/>
  <c r="AW57" i="32"/>
  <c r="E57" i="32" s="1"/>
  <c r="AW72" i="32"/>
  <c r="E72" i="32" s="1"/>
  <c r="AW13" i="32"/>
  <c r="E13" i="32" s="1"/>
  <c r="AW62" i="32"/>
  <c r="E62" i="32" s="1"/>
  <c r="AW82" i="32"/>
  <c r="E82" i="32" s="1"/>
  <c r="AW18" i="32"/>
  <c r="E18" i="32" s="1"/>
  <c r="AW6" i="32"/>
  <c r="E6" i="32" s="1"/>
  <c r="AW85" i="32"/>
  <c r="E85" i="32" s="1"/>
  <c r="AW21" i="32"/>
  <c r="E21" i="32" s="1"/>
  <c r="AW19" i="32"/>
  <c r="E19" i="32" s="1"/>
  <c r="AW28" i="32"/>
  <c r="E28" i="32" s="1"/>
  <c r="AW20" i="32"/>
  <c r="E20" i="32" s="1"/>
  <c r="AW8" i="32"/>
  <c r="E8" i="32" s="1"/>
  <c r="AW81" i="32"/>
  <c r="E81" i="32" s="1"/>
  <c r="AW34" i="32"/>
  <c r="E34" i="32" s="1"/>
  <c r="AW22" i="32"/>
  <c r="E22" i="32" s="1"/>
  <c r="AW23" i="32"/>
  <c r="E23" i="32" s="1"/>
  <c r="AW5" i="32"/>
  <c r="E5" i="32" s="1"/>
  <c r="AW77" i="32"/>
  <c r="E77" i="32" s="1"/>
  <c r="AW75" i="32"/>
  <c r="E75" i="32" s="1"/>
  <c r="AW45" i="32"/>
  <c r="E45" i="32" s="1"/>
  <c r="AW43" i="32"/>
  <c r="E43" i="32" s="1"/>
  <c r="AW67" i="32"/>
  <c r="E67" i="32" s="1"/>
  <c r="AW80" i="32"/>
  <c r="E80" i="32" s="1"/>
  <c r="AW40" i="32"/>
  <c r="E40" i="32" s="1"/>
  <c r="AW9" i="32"/>
  <c r="E9" i="32" s="1"/>
  <c r="AW12" i="32"/>
  <c r="E12" i="32" s="1"/>
  <c r="AW30" i="32"/>
  <c r="E30" i="32" s="1"/>
  <c r="AW14" i="32"/>
  <c r="E14" i="32" s="1"/>
  <c r="AW59" i="32"/>
  <c r="E59" i="32" s="1"/>
  <c r="AW83" i="32"/>
  <c r="E83" i="32" s="1"/>
  <c r="AW78" i="32"/>
  <c r="E78" i="32" s="1"/>
  <c r="AW16" i="32"/>
  <c r="E16" i="32" s="1"/>
  <c r="AW56" i="32"/>
  <c r="E56" i="32" s="1"/>
  <c r="AW17" i="32"/>
  <c r="E17" i="32" s="1"/>
  <c r="AW69" i="32"/>
  <c r="E69" i="32" s="1"/>
  <c r="AW63" i="32"/>
  <c r="E63" i="32" s="1"/>
  <c r="AW70" i="32"/>
  <c r="E70" i="32" s="1"/>
  <c r="AW55" i="32"/>
  <c r="E55" i="32" s="1"/>
  <c r="AW29" i="32"/>
  <c r="E29" i="32" s="1"/>
  <c r="AW33" i="32"/>
  <c r="E33" i="32" s="1"/>
  <c r="AW4" i="32"/>
  <c r="E4" i="32" s="1"/>
  <c r="AW68" i="32"/>
  <c r="E68" i="32" s="1"/>
  <c r="AW39" i="32"/>
  <c r="E39" i="32" s="1"/>
  <c r="AW86" i="32"/>
  <c r="E86" i="32" s="1"/>
  <c r="AW65" i="32"/>
  <c r="E65" i="32" s="1"/>
  <c r="AW64" i="32"/>
  <c r="E64" i="32" s="1"/>
  <c r="Q9" i="32"/>
  <c r="C175" i="32"/>
  <c r="C167" i="32"/>
  <c r="C159" i="32"/>
  <c r="C151" i="32"/>
  <c r="C143" i="32"/>
  <c r="C135" i="32"/>
  <c r="C127" i="32"/>
  <c r="C119" i="32"/>
  <c r="C111" i="32"/>
  <c r="C103" i="32"/>
  <c r="C178" i="32"/>
  <c r="C170" i="32"/>
  <c r="C162" i="32"/>
  <c r="C154" i="32"/>
  <c r="C146" i="32"/>
  <c r="C138" i="32"/>
  <c r="C130" i="32"/>
  <c r="C122" i="32"/>
  <c r="C114" i="32"/>
  <c r="C106" i="32"/>
  <c r="C98" i="32"/>
  <c r="C181" i="32"/>
  <c r="C173" i="32"/>
  <c r="C165" i="32"/>
  <c r="C157" i="32"/>
  <c r="C149" i="32"/>
  <c r="C141" i="32"/>
  <c r="C133" i="32"/>
  <c r="C125" i="32"/>
  <c r="C117" i="32"/>
  <c r="C109" i="32"/>
  <c r="C101" i="32"/>
  <c r="C176" i="32"/>
  <c r="C168" i="32"/>
  <c r="C160" i="32"/>
  <c r="C152" i="32"/>
  <c r="C144" i="32"/>
  <c r="C136" i="32"/>
  <c r="C128" i="32"/>
  <c r="C120" i="32"/>
  <c r="C112" i="32"/>
  <c r="C104" i="32"/>
  <c r="C88" i="32"/>
  <c r="C179" i="32"/>
  <c r="C171" i="32"/>
  <c r="C163" i="32"/>
  <c r="C155" i="32"/>
  <c r="C147" i="32"/>
  <c r="C139" i="32"/>
  <c r="C131" i="32"/>
  <c r="C123" i="32"/>
  <c r="C115" i="32"/>
  <c r="C107" i="32"/>
  <c r="C99" i="32"/>
  <c r="C174" i="32"/>
  <c r="C166" i="32"/>
  <c r="C158" i="32"/>
  <c r="C150" i="32"/>
  <c r="C142" i="32"/>
  <c r="C134" i="32"/>
  <c r="C126" i="32"/>
  <c r="C118" i="32"/>
  <c r="C110" i="32"/>
  <c r="C102" i="32"/>
  <c r="C180" i="32"/>
  <c r="C172" i="32"/>
  <c r="C164" i="32"/>
  <c r="C156" i="32"/>
  <c r="C148" i="32"/>
  <c r="C140" i="32"/>
  <c r="C132" i="32"/>
  <c r="C124" i="32"/>
  <c r="C116" i="32"/>
  <c r="C108" i="32"/>
  <c r="C100" i="32"/>
  <c r="C145" i="32"/>
  <c r="C121" i="32"/>
  <c r="C161" i="32"/>
  <c r="C153" i="32"/>
  <c r="C113" i="32"/>
  <c r="P4" i="32"/>
  <c r="C137" i="32"/>
  <c r="C105" i="32"/>
  <c r="P7" i="32"/>
  <c r="P8" i="32" s="1"/>
  <c r="P3" i="32"/>
  <c r="P9" i="32" s="1"/>
  <c r="C177" i="32"/>
  <c r="C129" i="32"/>
  <c r="C169" i="32"/>
  <c r="P5" i="32"/>
  <c r="Q6" i="32"/>
  <c r="Q10" i="32" s="1"/>
  <c r="AW36" i="31"/>
  <c r="E36" i="31" s="1"/>
  <c r="AW69" i="31"/>
  <c r="E69" i="31" s="1"/>
  <c r="AW27" i="31"/>
  <c r="E27" i="31" s="1"/>
  <c r="AW28" i="31"/>
  <c r="E28" i="31" s="1"/>
  <c r="AW55" i="31"/>
  <c r="E55" i="31" s="1"/>
  <c r="AW49" i="31"/>
  <c r="E49" i="31" s="1"/>
  <c r="AW75" i="31"/>
  <c r="E75" i="31" s="1"/>
  <c r="AW19" i="31"/>
  <c r="E19" i="31" s="1"/>
  <c r="AW76" i="31"/>
  <c r="E76" i="31" s="1"/>
  <c r="AW66" i="31"/>
  <c r="E66" i="31" s="1"/>
  <c r="AW63" i="31"/>
  <c r="E63" i="31" s="1"/>
  <c r="AW56" i="31"/>
  <c r="E56" i="31" s="1"/>
  <c r="AW32" i="31"/>
  <c r="E32" i="31" s="1"/>
  <c r="AW46" i="31"/>
  <c r="E46" i="31" s="1"/>
  <c r="AW9" i="31"/>
  <c r="E9" i="31" s="1"/>
  <c r="AW26" i="31"/>
  <c r="E26" i="31" s="1"/>
  <c r="AW68" i="31"/>
  <c r="E68" i="31" s="1"/>
  <c r="AW70" i="31"/>
  <c r="E70" i="31" s="1"/>
  <c r="AW14" i="31"/>
  <c r="E14" i="31" s="1"/>
  <c r="AW39" i="31"/>
  <c r="E39" i="31" s="1"/>
  <c r="AW61" i="31"/>
  <c r="E61" i="31" s="1"/>
  <c r="AW86" i="31"/>
  <c r="E86" i="31" s="1"/>
  <c r="AW23" i="31"/>
  <c r="E23" i="31" s="1"/>
  <c r="AW6" i="31"/>
  <c r="E6" i="31" s="1"/>
  <c r="AW74" i="31"/>
  <c r="E74" i="31" s="1"/>
  <c r="AW38" i="31"/>
  <c r="E38" i="31" s="1"/>
  <c r="AW58" i="31"/>
  <c r="E58" i="31" s="1"/>
  <c r="AW59" i="31"/>
  <c r="E59" i="31" s="1"/>
  <c r="AW81" i="31"/>
  <c r="E81" i="31" s="1"/>
  <c r="AW8" i="31"/>
  <c r="E8" i="31" s="1"/>
  <c r="AW35" i="31"/>
  <c r="E35" i="31" s="1"/>
  <c r="AW16" i="31"/>
  <c r="E16" i="31" s="1"/>
  <c r="AW37" i="31"/>
  <c r="E37" i="31" s="1"/>
  <c r="AW29" i="31"/>
  <c r="E29" i="31" s="1"/>
  <c r="AW12" i="31"/>
  <c r="E12" i="31" s="1"/>
  <c r="AW72" i="31"/>
  <c r="E72" i="31" s="1"/>
  <c r="AW31" i="31"/>
  <c r="E31" i="31" s="1"/>
  <c r="AW65" i="31"/>
  <c r="E65" i="31" s="1"/>
  <c r="AW15" i="31"/>
  <c r="E15" i="31" s="1"/>
  <c r="AW48" i="31"/>
  <c r="E48" i="31" s="1"/>
  <c r="AW22" i="31"/>
  <c r="E22" i="31" s="1"/>
  <c r="AW20" i="31"/>
  <c r="E20" i="31" s="1"/>
  <c r="AW42" i="31"/>
  <c r="E42" i="31" s="1"/>
  <c r="AW77" i="31"/>
  <c r="E77" i="31" s="1"/>
  <c r="AW11" i="31"/>
  <c r="E11" i="31" s="1"/>
  <c r="AW60" i="31"/>
  <c r="E60" i="31" s="1"/>
  <c r="AW4" i="31"/>
  <c r="E4" i="31" s="1"/>
  <c r="AW43" i="31"/>
  <c r="E43" i="31" s="1"/>
  <c r="AW73" i="31"/>
  <c r="E73" i="31" s="1"/>
  <c r="AW24" i="31"/>
  <c r="E24" i="31" s="1"/>
  <c r="AW3" i="31"/>
  <c r="E3" i="31" s="1"/>
  <c r="AW53" i="31"/>
  <c r="E53" i="31" s="1"/>
  <c r="AW51" i="31"/>
  <c r="E51" i="31" s="1"/>
  <c r="AW34" i="31"/>
  <c r="E34" i="31" s="1"/>
  <c r="AW41" i="31"/>
  <c r="E41" i="31" s="1"/>
  <c r="AW18" i="31"/>
  <c r="E18" i="31" s="1"/>
  <c r="AW62" i="31"/>
  <c r="E62" i="31" s="1"/>
  <c r="AW67" i="31"/>
  <c r="E67" i="31" s="1"/>
  <c r="AW7" i="31"/>
  <c r="E7" i="31" s="1"/>
  <c r="AW83" i="31"/>
  <c r="E83" i="31" s="1"/>
  <c r="AW85" i="31"/>
  <c r="E85" i="31" s="1"/>
  <c r="AW50" i="31"/>
  <c r="E50" i="31" s="1"/>
  <c r="AW44" i="31"/>
  <c r="E44" i="31" s="1"/>
  <c r="AW54" i="31"/>
  <c r="E54" i="31" s="1"/>
  <c r="AW82" i="31"/>
  <c r="E82" i="31" s="1"/>
  <c r="AW21" i="31"/>
  <c r="E21" i="31" s="1"/>
  <c r="AW17" i="31"/>
  <c r="E17" i="31" s="1"/>
  <c r="AW84" i="31"/>
  <c r="E84" i="31" s="1"/>
  <c r="AW57" i="31"/>
  <c r="E57" i="31" s="1"/>
  <c r="AW80" i="31"/>
  <c r="E80" i="31" s="1"/>
  <c r="AW40" i="31"/>
  <c r="E40" i="31" s="1"/>
  <c r="AW5" i="31"/>
  <c r="E5" i="31" s="1"/>
  <c r="AW47" i="31"/>
  <c r="E47" i="31" s="1"/>
  <c r="AW45" i="31"/>
  <c r="E45" i="31" s="1"/>
  <c r="AW30" i="31"/>
  <c r="E30" i="31" s="1"/>
  <c r="AW33" i="31"/>
  <c r="E33" i="31" s="1"/>
  <c r="AW71" i="31"/>
  <c r="E71" i="31" s="1"/>
  <c r="AW25" i="31"/>
  <c r="E25" i="31" s="1"/>
  <c r="AW78" i="31"/>
  <c r="E78" i="31" s="1"/>
  <c r="AW64" i="31"/>
  <c r="E64" i="31" s="1"/>
  <c r="AW13" i="31"/>
  <c r="E13" i="31" s="1"/>
  <c r="AW10" i="31"/>
  <c r="E10" i="31" s="1"/>
  <c r="AW52" i="31"/>
  <c r="E52" i="31" s="1"/>
  <c r="AW79" i="31"/>
  <c r="E79" i="31" s="1"/>
  <c r="C175" i="31"/>
  <c r="C167" i="31"/>
  <c r="C159" i="31"/>
  <c r="C151" i="31"/>
  <c r="C143" i="31"/>
  <c r="C135" i="31"/>
  <c r="C127" i="31"/>
  <c r="C119" i="31"/>
  <c r="C111" i="31"/>
  <c r="C103" i="31"/>
  <c r="C178" i="31"/>
  <c r="C170" i="31"/>
  <c r="C162" i="31"/>
  <c r="C154" i="31"/>
  <c r="C146" i="31"/>
  <c r="C138" i="31"/>
  <c r="C130" i="31"/>
  <c r="C122" i="31"/>
  <c r="C114" i="31"/>
  <c r="C106" i="31"/>
  <c r="C98" i="31"/>
  <c r="C181" i="31"/>
  <c r="C173" i="31"/>
  <c r="C165" i="31"/>
  <c r="C157" i="31"/>
  <c r="C149" i="31"/>
  <c r="C141" i="31"/>
  <c r="C133" i="31"/>
  <c r="C125" i="31"/>
  <c r="C117" i="31"/>
  <c r="C109" i="31"/>
  <c r="C101" i="31"/>
  <c r="C176" i="31"/>
  <c r="C168" i="31"/>
  <c r="C160" i="31"/>
  <c r="C152" i="31"/>
  <c r="C144" i="31"/>
  <c r="C136" i="31"/>
  <c r="C128" i="31"/>
  <c r="C120" i="31"/>
  <c r="C112" i="31"/>
  <c r="C104" i="31"/>
  <c r="C88" i="31"/>
  <c r="C179" i="31"/>
  <c r="C171" i="31"/>
  <c r="C163" i="31"/>
  <c r="C155" i="31"/>
  <c r="C147" i="31"/>
  <c r="C139" i="31"/>
  <c r="C131" i="31"/>
  <c r="C123" i="31"/>
  <c r="C115" i="31"/>
  <c r="C107" i="31"/>
  <c r="C99" i="31"/>
  <c r="C174" i="31"/>
  <c r="C166" i="31"/>
  <c r="C158" i="31"/>
  <c r="C150" i="31"/>
  <c r="C142" i="31"/>
  <c r="C134" i="31"/>
  <c r="C126" i="31"/>
  <c r="C118" i="31"/>
  <c r="C110" i="31"/>
  <c r="C102" i="31"/>
  <c r="C180" i="31"/>
  <c r="C172" i="31"/>
  <c r="C164" i="31"/>
  <c r="C156" i="31"/>
  <c r="C148" i="31"/>
  <c r="C140" i="31"/>
  <c r="C132" i="31"/>
  <c r="C124" i="31"/>
  <c r="C116" i="31"/>
  <c r="C108" i="31"/>
  <c r="C100" i="31"/>
  <c r="C169" i="31"/>
  <c r="C153" i="31"/>
  <c r="C137" i="31"/>
  <c r="C121" i="31"/>
  <c r="C105" i="31"/>
  <c r="C177" i="31"/>
  <c r="C161" i="31"/>
  <c r="C145" i="31"/>
  <c r="C129" i="31"/>
  <c r="C113" i="31"/>
  <c r="P5" i="31"/>
  <c r="P4" i="31"/>
  <c r="P7" i="31"/>
  <c r="P3" i="31"/>
  <c r="B146" i="31"/>
  <c r="O7" i="31"/>
  <c r="B105" i="31"/>
  <c r="B156" i="31"/>
  <c r="B161" i="31"/>
  <c r="B149" i="31"/>
  <c r="B159" i="31"/>
  <c r="B142" i="31"/>
  <c r="B170" i="31"/>
  <c r="O4" i="31"/>
  <c r="B162" i="31"/>
  <c r="B148" i="31"/>
  <c r="B125" i="31"/>
  <c r="B113" i="31"/>
  <c r="P2" i="31"/>
  <c r="B112" i="31"/>
  <c r="O5" i="31"/>
  <c r="B129" i="31"/>
  <c r="B173" i="31"/>
  <c r="B180" i="31"/>
  <c r="B119" i="31"/>
  <c r="B118" i="31"/>
  <c r="B175" i="31"/>
  <c r="B174" i="31"/>
  <c r="B168" i="31"/>
  <c r="B178" i="31"/>
  <c r="B166" i="31"/>
  <c r="B106" i="31"/>
  <c r="B124" i="31"/>
  <c r="B155" i="31"/>
  <c r="B136" i="31"/>
  <c r="B135" i="31"/>
  <c r="B157" i="31"/>
  <c r="B160" i="31"/>
  <c r="B181" i="31"/>
  <c r="B109" i="31"/>
  <c r="B116" i="31"/>
  <c r="B138" i="31"/>
  <c r="O3" i="31"/>
  <c r="B111" i="31"/>
  <c r="B102" i="31"/>
  <c r="B104" i="31"/>
  <c r="B114" i="31"/>
  <c r="B171" i="31"/>
  <c r="B133" i="31"/>
  <c r="B143" i="31"/>
  <c r="B128" i="31"/>
  <c r="B154" i="31"/>
  <c r="B165" i="31"/>
  <c r="B107" i="31"/>
  <c r="B130" i="31"/>
  <c r="O2" i="31"/>
  <c r="B131" i="31"/>
  <c r="B141" i="31"/>
  <c r="Q2" i="31"/>
  <c r="Q9" i="31" s="1"/>
  <c r="B152" i="31"/>
  <c r="B153" i="31"/>
  <c r="B179" i="31"/>
  <c r="B108" i="31"/>
  <c r="B147" i="31"/>
  <c r="B163" i="31"/>
  <c r="B103" i="31"/>
  <c r="B123" i="31"/>
  <c r="B137" i="31"/>
  <c r="B127" i="31"/>
  <c r="B164" i="31"/>
  <c r="B150" i="31"/>
  <c r="B122" i="31"/>
  <c r="B140" i="31"/>
  <c r="B151" i="31"/>
  <c r="B110" i="31"/>
  <c r="B172" i="31"/>
  <c r="B177" i="31"/>
  <c r="B120" i="31"/>
  <c r="B117" i="31"/>
  <c r="B176" i="31"/>
  <c r="B167" i="31"/>
  <c r="B158" i="31"/>
  <c r="B88" i="31"/>
  <c r="B121" i="31"/>
  <c r="B115" i="31"/>
  <c r="B144" i="31"/>
  <c r="B132" i="31"/>
  <c r="B134" i="31"/>
  <c r="B169" i="31"/>
  <c r="B139" i="31"/>
  <c r="B145" i="31"/>
  <c r="B126" i="31"/>
  <c r="Q6" i="31"/>
  <c r="H11" i="30"/>
  <c r="J10" i="30"/>
  <c r="H11" i="29"/>
  <c r="F11" i="29"/>
  <c r="J10" i="29"/>
  <c r="J11" i="28"/>
  <c r="H12" i="28"/>
  <c r="O10" i="32" l="1"/>
  <c r="AW88" i="32"/>
  <c r="P6" i="32"/>
  <c r="P10" i="32" s="1"/>
  <c r="E181" i="32"/>
  <c r="E173" i="32"/>
  <c r="E165" i="32"/>
  <c r="E157" i="32"/>
  <c r="E149" i="32"/>
  <c r="E141" i="32"/>
  <c r="E133" i="32"/>
  <c r="E125" i="32"/>
  <c r="E117" i="32"/>
  <c r="E109" i="32"/>
  <c r="E101" i="32"/>
  <c r="E176" i="32"/>
  <c r="E168" i="32"/>
  <c r="E160" i="32"/>
  <c r="E152" i="32"/>
  <c r="E144" i="32"/>
  <c r="E136" i="32"/>
  <c r="E128" i="32"/>
  <c r="E120" i="32"/>
  <c r="E112" i="32"/>
  <c r="E104" i="32"/>
  <c r="E88" i="32"/>
  <c r="E179" i="32"/>
  <c r="E171" i="32"/>
  <c r="E163" i="32"/>
  <c r="E155" i="32"/>
  <c r="E147" i="32"/>
  <c r="E139" i="32"/>
  <c r="E131" i="32"/>
  <c r="E123" i="32"/>
  <c r="E115" i="32"/>
  <c r="E107" i="32"/>
  <c r="E99" i="32"/>
  <c r="E174" i="32"/>
  <c r="E166" i="32"/>
  <c r="E158" i="32"/>
  <c r="E150" i="32"/>
  <c r="E142" i="32"/>
  <c r="E134" i="32"/>
  <c r="E126" i="32"/>
  <c r="E118" i="32"/>
  <c r="E110" i="32"/>
  <c r="E102" i="32"/>
  <c r="E177" i="32"/>
  <c r="E169" i="32"/>
  <c r="E161" i="32"/>
  <c r="E153" i="32"/>
  <c r="E145" i="32"/>
  <c r="E137" i="32"/>
  <c r="E129" i="32"/>
  <c r="E121" i="32"/>
  <c r="E113" i="32"/>
  <c r="E105" i="32"/>
  <c r="E180" i="32"/>
  <c r="E172" i="32"/>
  <c r="E164" i="32"/>
  <c r="E156" i="32"/>
  <c r="E148" i="32"/>
  <c r="E140" i="32"/>
  <c r="E132" i="32"/>
  <c r="E124" i="32"/>
  <c r="E116" i="32"/>
  <c r="E108" i="32"/>
  <c r="E100" i="32"/>
  <c r="E175" i="32"/>
  <c r="E167" i="32"/>
  <c r="E159" i="32"/>
  <c r="E151" i="32"/>
  <c r="E143" i="32"/>
  <c r="E135" i="32"/>
  <c r="E127" i="32"/>
  <c r="E119" i="32"/>
  <c r="E111" i="32"/>
  <c r="E103" i="32"/>
  <c r="E178" i="32"/>
  <c r="E170" i="32"/>
  <c r="E162" i="32"/>
  <c r="E154" i="32"/>
  <c r="E146" i="32"/>
  <c r="E138" i="32"/>
  <c r="E130" i="32"/>
  <c r="E122" i="32"/>
  <c r="E114" i="32"/>
  <c r="E106" i="32"/>
  <c r="E98" i="32"/>
  <c r="R7" i="32"/>
  <c r="R8" i="32" s="1"/>
  <c r="R3" i="32"/>
  <c r="R9" i="32" s="1"/>
  <c r="R5" i="32"/>
  <c r="R4" i="32"/>
  <c r="Y4" i="32"/>
  <c r="G2" i="32" s="1"/>
  <c r="Y5" i="32"/>
  <c r="Y6" i="32" s="1"/>
  <c r="P6" i="31"/>
  <c r="P10" i="31" s="1"/>
  <c r="O8" i="31"/>
  <c r="AW88" i="31"/>
  <c r="E181" i="31"/>
  <c r="E173" i="31"/>
  <c r="E165" i="31"/>
  <c r="E157" i="31"/>
  <c r="E149" i="31"/>
  <c r="E141" i="31"/>
  <c r="E133" i="31"/>
  <c r="E125" i="31"/>
  <c r="E117" i="31"/>
  <c r="E109" i="31"/>
  <c r="E101" i="31"/>
  <c r="E176" i="31"/>
  <c r="E168" i="31"/>
  <c r="E160" i="31"/>
  <c r="E152" i="31"/>
  <c r="E144" i="31"/>
  <c r="E136" i="31"/>
  <c r="E128" i="31"/>
  <c r="E120" i="31"/>
  <c r="E112" i="31"/>
  <c r="E104" i="31"/>
  <c r="E88" i="31"/>
  <c r="E179" i="31"/>
  <c r="E171" i="31"/>
  <c r="E163" i="31"/>
  <c r="E155" i="31"/>
  <c r="E147" i="31"/>
  <c r="E139" i="31"/>
  <c r="E131" i="31"/>
  <c r="E123" i="31"/>
  <c r="E115" i="31"/>
  <c r="E107" i="31"/>
  <c r="E99" i="31"/>
  <c r="E174" i="31"/>
  <c r="E166" i="31"/>
  <c r="E158" i="31"/>
  <c r="E150" i="31"/>
  <c r="E142" i="31"/>
  <c r="E134" i="31"/>
  <c r="E126" i="31"/>
  <c r="E118" i="31"/>
  <c r="E110" i="31"/>
  <c r="E102" i="31"/>
  <c r="E177" i="31"/>
  <c r="E169" i="31"/>
  <c r="E161" i="31"/>
  <c r="E153" i="31"/>
  <c r="E145" i="31"/>
  <c r="E137" i="31"/>
  <c r="E129" i="31"/>
  <c r="E121" i="31"/>
  <c r="E113" i="31"/>
  <c r="E105" i="31"/>
  <c r="E180" i="31"/>
  <c r="E172" i="31"/>
  <c r="E164" i="31"/>
  <c r="E156" i="31"/>
  <c r="E148" i="31"/>
  <c r="E140" i="31"/>
  <c r="E132" i="31"/>
  <c r="E124" i="31"/>
  <c r="E116" i="31"/>
  <c r="E108" i="31"/>
  <c r="E100" i="31"/>
  <c r="E178" i="31"/>
  <c r="E170" i="31"/>
  <c r="E162" i="31"/>
  <c r="E154" i="31"/>
  <c r="E146" i="31"/>
  <c r="E138" i="31"/>
  <c r="E130" i="31"/>
  <c r="E122" i="31"/>
  <c r="E114" i="31"/>
  <c r="E106" i="31"/>
  <c r="E98" i="31"/>
  <c r="E175" i="31"/>
  <c r="E159" i="31"/>
  <c r="E143" i="31"/>
  <c r="E127" i="31"/>
  <c r="E111" i="31"/>
  <c r="E167" i="31"/>
  <c r="E151" i="31"/>
  <c r="E135" i="31"/>
  <c r="E119" i="31"/>
  <c r="E103" i="31"/>
  <c r="R4" i="31"/>
  <c r="R7" i="31"/>
  <c r="R8" i="31" s="1"/>
  <c r="R3" i="31"/>
  <c r="R9" i="31" s="1"/>
  <c r="R5" i="31"/>
  <c r="Q10" i="31"/>
  <c r="O9" i="31"/>
  <c r="O6" i="31"/>
  <c r="Q8" i="31"/>
  <c r="P9" i="31"/>
  <c r="P8" i="31"/>
  <c r="G12" i="30"/>
  <c r="I11" i="30"/>
  <c r="F11" i="30"/>
  <c r="I11" i="29"/>
  <c r="G12" i="29"/>
  <c r="I12" i="28"/>
  <c r="G13" i="28"/>
  <c r="F12" i="28"/>
  <c r="R6" i="32" l="1"/>
  <c r="R10" i="32" s="1"/>
  <c r="H2" i="32"/>
  <c r="F2" i="32" s="1"/>
  <c r="R6" i="31"/>
  <c r="R10" i="31" s="1"/>
  <c r="Y2" i="31"/>
  <c r="Y3" i="31" s="1"/>
  <c r="O10" i="31"/>
  <c r="J11" i="30"/>
  <c r="H12" i="30"/>
  <c r="F12" i="30" s="1"/>
  <c r="J11" i="29"/>
  <c r="H12" i="29"/>
  <c r="F12" i="29"/>
  <c r="H13" i="28"/>
  <c r="F13" i="28"/>
  <c r="J12" i="28"/>
  <c r="I2" i="32" l="1"/>
  <c r="G3" i="32"/>
  <c r="Y4" i="31"/>
  <c r="G2" i="31" s="1"/>
  <c r="Y5" i="31"/>
  <c r="Y6" i="31" s="1"/>
  <c r="G13" i="30"/>
  <c r="I12" i="30"/>
  <c r="I12" i="29"/>
  <c r="G13" i="29"/>
  <c r="I13" i="28"/>
  <c r="G14" i="28"/>
  <c r="H3" i="32" l="1"/>
  <c r="F3" i="32" s="1"/>
  <c r="J2" i="32"/>
  <c r="H2" i="31"/>
  <c r="F2" i="31" s="1"/>
  <c r="J12" i="30"/>
  <c r="H13" i="30"/>
  <c r="F13" i="30" s="1"/>
  <c r="J12" i="29"/>
  <c r="H13" i="29"/>
  <c r="F13" i="29"/>
  <c r="H14" i="28"/>
  <c r="I14" i="28" s="1"/>
  <c r="J13" i="28"/>
  <c r="G4" i="32" l="1"/>
  <c r="I3" i="32"/>
  <c r="I2" i="31"/>
  <c r="G3" i="31"/>
  <c r="I13" i="30"/>
  <c r="G14" i="30"/>
  <c r="I13" i="29"/>
  <c r="G14" i="29"/>
  <c r="J14" i="28"/>
  <c r="F14" i="28"/>
  <c r="J3" i="32" l="1"/>
  <c r="H4" i="32"/>
  <c r="H3" i="31"/>
  <c r="F3" i="31" s="1"/>
  <c r="J2" i="31"/>
  <c r="H14" i="30"/>
  <c r="I14" i="30" s="1"/>
  <c r="J13" i="30"/>
  <c r="H14" i="29"/>
  <c r="I14" i="29" s="1"/>
  <c r="J13" i="29"/>
  <c r="J15" i="28"/>
  <c r="G5" i="32" l="1"/>
  <c r="I4" i="32"/>
  <c r="F4" i="32"/>
  <c r="G4" i="31"/>
  <c r="I3" i="31"/>
  <c r="J14" i="30"/>
  <c r="F14" i="30"/>
  <c r="J14" i="29"/>
  <c r="F14" i="29"/>
  <c r="L2" i="28"/>
  <c r="K2" i="28"/>
  <c r="L3" i="28"/>
  <c r="K3" i="28"/>
  <c r="L4" i="28"/>
  <c r="K4" i="28"/>
  <c r="L5" i="28"/>
  <c r="K5" i="28"/>
  <c r="L6" i="28"/>
  <c r="K6" i="28"/>
  <c r="L7" i="28"/>
  <c r="K7" i="28"/>
  <c r="L8" i="28"/>
  <c r="K8" i="28"/>
  <c r="L9" i="28"/>
  <c r="K9" i="28"/>
  <c r="L10" i="28"/>
  <c r="K10" i="28"/>
  <c r="L11" i="28"/>
  <c r="K11" i="28"/>
  <c r="L12" i="28"/>
  <c r="K12" i="28"/>
  <c r="L13" i="28"/>
  <c r="K13" i="28"/>
  <c r="L14" i="28"/>
  <c r="K14" i="28"/>
  <c r="J4" i="32" l="1"/>
  <c r="H5" i="32"/>
  <c r="F5" i="32" s="1"/>
  <c r="H4" i="31"/>
  <c r="F4" i="31" s="1"/>
  <c r="J3" i="31"/>
  <c r="K14" i="30"/>
  <c r="J15" i="30"/>
  <c r="K14" i="29"/>
  <c r="J15" i="29"/>
  <c r="K15" i="28"/>
  <c r="G6" i="32" l="1"/>
  <c r="I5" i="32"/>
  <c r="G5" i="31"/>
  <c r="I4" i="31"/>
  <c r="L2" i="30"/>
  <c r="K2" i="30"/>
  <c r="L3" i="30"/>
  <c r="K3" i="30"/>
  <c r="L4" i="30"/>
  <c r="K4" i="30"/>
  <c r="L5" i="30"/>
  <c r="K5" i="30"/>
  <c r="L6" i="30"/>
  <c r="K6" i="30"/>
  <c r="L7" i="30"/>
  <c r="K7" i="30"/>
  <c r="L8" i="30"/>
  <c r="K8" i="30"/>
  <c r="L9" i="30"/>
  <c r="K9" i="30"/>
  <c r="L10" i="30"/>
  <c r="K10" i="30"/>
  <c r="L11" i="30"/>
  <c r="K11" i="30"/>
  <c r="L12" i="30"/>
  <c r="K12" i="30"/>
  <c r="L13" i="30"/>
  <c r="K13" i="30"/>
  <c r="L14" i="30"/>
  <c r="L2" i="29"/>
  <c r="K2" i="29"/>
  <c r="L3" i="29"/>
  <c r="K3" i="29"/>
  <c r="L4" i="29"/>
  <c r="K4" i="29"/>
  <c r="L5" i="29"/>
  <c r="K5" i="29"/>
  <c r="L6" i="29"/>
  <c r="K6" i="29"/>
  <c r="L7" i="29"/>
  <c r="K7" i="29"/>
  <c r="L8" i="29"/>
  <c r="K8" i="29"/>
  <c r="L9" i="29"/>
  <c r="K9" i="29"/>
  <c r="L10" i="29"/>
  <c r="K10" i="29"/>
  <c r="L11" i="29"/>
  <c r="K11" i="29"/>
  <c r="L12" i="29"/>
  <c r="K12" i="29"/>
  <c r="L13" i="29"/>
  <c r="L14" i="29"/>
  <c r="K13" i="29"/>
  <c r="J5" i="32" l="1"/>
  <c r="H6" i="32"/>
  <c r="J4" i="31"/>
  <c r="H5" i="31"/>
  <c r="K15" i="30"/>
  <c r="K15" i="29"/>
  <c r="I6" i="32" l="1"/>
  <c r="G7" i="32"/>
  <c r="F6" i="32"/>
  <c r="G6" i="31"/>
  <c r="I5" i="31"/>
  <c r="F5" i="31"/>
  <c r="H7" i="32" l="1"/>
  <c r="F7" i="32" s="1"/>
  <c r="J6" i="32"/>
  <c r="J5" i="31"/>
  <c r="H6" i="31"/>
  <c r="F6" i="31" s="1"/>
  <c r="I7" i="32" l="1"/>
  <c r="G8" i="32"/>
  <c r="G7" i="31"/>
  <c r="I6" i="31"/>
  <c r="H8" i="32" l="1"/>
  <c r="J7" i="32"/>
  <c r="J6" i="31"/>
  <c r="H7" i="31"/>
  <c r="F7" i="31" s="1"/>
  <c r="I8" i="32" l="1"/>
  <c r="G9" i="32"/>
  <c r="F8" i="32"/>
  <c r="G8" i="31"/>
  <c r="I7" i="31"/>
  <c r="J8" i="32" l="1"/>
  <c r="H9" i="32"/>
  <c r="F9" i="32" s="1"/>
  <c r="J7" i="31"/>
  <c r="H8" i="31"/>
  <c r="I9" i="32" l="1"/>
  <c r="G10" i="32"/>
  <c r="I8" i="31"/>
  <c r="G9" i="31"/>
  <c r="F8" i="31"/>
  <c r="J9" i="32" l="1"/>
  <c r="H10" i="32"/>
  <c r="F10" i="32" s="1"/>
  <c r="H9" i="31"/>
  <c r="F9" i="31" s="1"/>
  <c r="J8" i="31"/>
  <c r="I10" i="32" l="1"/>
  <c r="G11" i="32"/>
  <c r="G10" i="31"/>
  <c r="I9" i="31"/>
  <c r="H11" i="32" l="1"/>
  <c r="F11" i="32" s="1"/>
  <c r="J10" i="32"/>
  <c r="H10" i="31"/>
  <c r="F10" i="31" s="1"/>
  <c r="J9" i="31"/>
  <c r="I11" i="32" l="1"/>
  <c r="G12" i="32"/>
  <c r="G11" i="31"/>
  <c r="I10" i="31"/>
  <c r="H12" i="32" l="1"/>
  <c r="F12" i="32" s="1"/>
  <c r="J11" i="32"/>
  <c r="J10" i="31"/>
  <c r="H11" i="31"/>
  <c r="F11" i="31" s="1"/>
  <c r="I12" i="32" l="1"/>
  <c r="G13" i="32"/>
  <c r="G12" i="31"/>
  <c r="I11" i="31"/>
  <c r="J12" i="32" l="1"/>
  <c r="H13" i="32"/>
  <c r="F13" i="32" s="1"/>
  <c r="J11" i="31"/>
  <c r="H12" i="31"/>
  <c r="F12" i="31" s="1"/>
  <c r="I13" i="32" l="1"/>
  <c r="G14" i="32"/>
  <c r="I12" i="31"/>
  <c r="G13" i="31"/>
  <c r="H14" i="32" l="1"/>
  <c r="I14" i="32" s="1"/>
  <c r="J13" i="32"/>
  <c r="H13" i="31"/>
  <c r="F13" i="31" s="1"/>
  <c r="J12" i="31"/>
  <c r="F14" i="32" l="1"/>
  <c r="J14" i="32"/>
  <c r="I13" i="31"/>
  <c r="G14" i="31"/>
  <c r="J15" i="32" l="1"/>
  <c r="K14" i="32" s="1"/>
  <c r="J13" i="31"/>
  <c r="H14" i="31"/>
  <c r="I14" i="31" s="1"/>
  <c r="L2" i="32" l="1"/>
  <c r="K2" i="32"/>
  <c r="L3" i="32"/>
  <c r="K3" i="32"/>
  <c r="L4" i="32"/>
  <c r="K4" i="32"/>
  <c r="L5" i="32"/>
  <c r="K5" i="32"/>
  <c r="L6" i="32"/>
  <c r="K6" i="32"/>
  <c r="L7" i="32"/>
  <c r="K7" i="32"/>
  <c r="L8" i="32"/>
  <c r="K8" i="32"/>
  <c r="L9" i="32"/>
  <c r="K9" i="32"/>
  <c r="L10" i="32"/>
  <c r="K10" i="32"/>
  <c r="L11" i="32"/>
  <c r="K11" i="32"/>
  <c r="L12" i="32"/>
  <c r="K12" i="32"/>
  <c r="L13" i="32"/>
  <c r="K13" i="32"/>
  <c r="L14" i="32"/>
  <c r="J14" i="31"/>
  <c r="F14" i="31"/>
  <c r="K15" i="32" l="1"/>
  <c r="J15" i="31"/>
  <c r="K14" i="31" s="1"/>
  <c r="L2" i="31" l="1"/>
  <c r="K2" i="31"/>
  <c r="L3" i="31"/>
  <c r="K3" i="31"/>
  <c r="L4" i="31"/>
  <c r="K4" i="31"/>
  <c r="L5" i="31"/>
  <c r="K5" i="31"/>
  <c r="L6" i="31"/>
  <c r="K6" i="31"/>
  <c r="L7" i="31"/>
  <c r="K7" i="31"/>
  <c r="L8" i="31"/>
  <c r="K8" i="31"/>
  <c r="L9" i="31"/>
  <c r="K9" i="31"/>
  <c r="L10" i="31"/>
  <c r="K10" i="31"/>
  <c r="L11" i="31"/>
  <c r="K11" i="31"/>
  <c r="L12" i="31"/>
  <c r="K12" i="31"/>
  <c r="L13" i="31"/>
  <c r="L14" i="31"/>
  <c r="K13" i="31"/>
  <c r="K15" i="31" l="1"/>
  <c r="AT4" i="9" l="1"/>
  <c r="AT5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T88" i="9" l="1"/>
  <c r="AO3" i="9" l="1"/>
  <c r="AP3" i="9" l="1"/>
  <c r="AP4" i="9"/>
  <c r="AS4" i="9" s="1"/>
  <c r="D4" i="9" s="1"/>
  <c r="AP12" i="9"/>
  <c r="AS12" i="9" s="1"/>
  <c r="D12" i="9" s="1"/>
  <c r="AP20" i="9"/>
  <c r="AS20" i="9" s="1"/>
  <c r="D20" i="9" s="1"/>
  <c r="AP28" i="9"/>
  <c r="AS28" i="9" s="1"/>
  <c r="D28" i="9" s="1"/>
  <c r="AP36" i="9"/>
  <c r="AS36" i="9" s="1"/>
  <c r="D36" i="9" s="1"/>
  <c r="AP44" i="9"/>
  <c r="AS44" i="9" s="1"/>
  <c r="D44" i="9" s="1"/>
  <c r="AP52" i="9"/>
  <c r="AS52" i="9" s="1"/>
  <c r="D52" i="9" s="1"/>
  <c r="AP60" i="9"/>
  <c r="AS60" i="9" s="1"/>
  <c r="D60" i="9" s="1"/>
  <c r="AP68" i="9"/>
  <c r="AS68" i="9" s="1"/>
  <c r="D68" i="9" s="1"/>
  <c r="AP76" i="9"/>
  <c r="AS76" i="9" s="1"/>
  <c r="D76" i="9" s="1"/>
  <c r="AP84" i="9"/>
  <c r="AS84" i="9" s="1"/>
  <c r="D84" i="9" s="1"/>
  <c r="AP5" i="9"/>
  <c r="AS5" i="9" s="1"/>
  <c r="D5" i="9" s="1"/>
  <c r="AP13" i="9"/>
  <c r="AS13" i="9" s="1"/>
  <c r="D13" i="9" s="1"/>
  <c r="AP21" i="9"/>
  <c r="AS21" i="9" s="1"/>
  <c r="D21" i="9" s="1"/>
  <c r="AP29" i="9"/>
  <c r="AS29" i="9" s="1"/>
  <c r="D29" i="9" s="1"/>
  <c r="AP37" i="9"/>
  <c r="AS37" i="9" s="1"/>
  <c r="D37" i="9" s="1"/>
  <c r="AP45" i="9"/>
  <c r="AS45" i="9" s="1"/>
  <c r="D45" i="9" s="1"/>
  <c r="AP53" i="9"/>
  <c r="AS53" i="9" s="1"/>
  <c r="D53" i="9" s="1"/>
  <c r="AP61" i="9"/>
  <c r="AS61" i="9" s="1"/>
  <c r="D61" i="9" s="1"/>
  <c r="AP69" i="9"/>
  <c r="AS69" i="9" s="1"/>
  <c r="D69" i="9" s="1"/>
  <c r="AP77" i="9"/>
  <c r="AS77" i="9" s="1"/>
  <c r="D77" i="9" s="1"/>
  <c r="AP85" i="9"/>
  <c r="AP82" i="9"/>
  <c r="AP6" i="9"/>
  <c r="AS6" i="9" s="1"/>
  <c r="D6" i="9" s="1"/>
  <c r="AP14" i="9"/>
  <c r="AS14" i="9" s="1"/>
  <c r="D14" i="9" s="1"/>
  <c r="AP22" i="9"/>
  <c r="AS22" i="9" s="1"/>
  <c r="D22" i="9" s="1"/>
  <c r="AP30" i="9"/>
  <c r="AS30" i="9" s="1"/>
  <c r="D30" i="9" s="1"/>
  <c r="AP38" i="9"/>
  <c r="AS38" i="9" s="1"/>
  <c r="D38" i="9" s="1"/>
  <c r="AP46" i="9"/>
  <c r="AS46" i="9" s="1"/>
  <c r="D46" i="9" s="1"/>
  <c r="AP54" i="9"/>
  <c r="AS54" i="9" s="1"/>
  <c r="D54" i="9" s="1"/>
  <c r="AP62" i="9"/>
  <c r="AS62" i="9" s="1"/>
  <c r="D62" i="9" s="1"/>
  <c r="AP70" i="9"/>
  <c r="AS70" i="9" s="1"/>
  <c r="D70" i="9" s="1"/>
  <c r="AP78" i="9"/>
  <c r="AP86" i="9"/>
  <c r="AS86" i="9" s="1"/>
  <c r="D86" i="9" s="1"/>
  <c r="AP74" i="9"/>
  <c r="AS74" i="9" s="1"/>
  <c r="D74" i="9" s="1"/>
  <c r="AP7" i="9"/>
  <c r="AS7" i="9" s="1"/>
  <c r="D7" i="9" s="1"/>
  <c r="AP15" i="9"/>
  <c r="AS15" i="9" s="1"/>
  <c r="D15" i="9" s="1"/>
  <c r="AP23" i="9"/>
  <c r="AS23" i="9" s="1"/>
  <c r="D23" i="9" s="1"/>
  <c r="AP31" i="9"/>
  <c r="AS31" i="9" s="1"/>
  <c r="D31" i="9" s="1"/>
  <c r="AP39" i="9"/>
  <c r="AS39" i="9" s="1"/>
  <c r="D39" i="9" s="1"/>
  <c r="AP47" i="9"/>
  <c r="AS47" i="9" s="1"/>
  <c r="D47" i="9" s="1"/>
  <c r="AP55" i="9"/>
  <c r="AS55" i="9" s="1"/>
  <c r="D55" i="9" s="1"/>
  <c r="AP63" i="9"/>
  <c r="AS63" i="9" s="1"/>
  <c r="D63" i="9" s="1"/>
  <c r="AP71" i="9"/>
  <c r="AS71" i="9" s="1"/>
  <c r="D71" i="9" s="1"/>
  <c r="AP79" i="9"/>
  <c r="AP66" i="9"/>
  <c r="AS66" i="9" s="1"/>
  <c r="D66" i="9" s="1"/>
  <c r="AP8" i="9"/>
  <c r="AS8" i="9" s="1"/>
  <c r="D8" i="9" s="1"/>
  <c r="AP16" i="9"/>
  <c r="AS16" i="9" s="1"/>
  <c r="D16" i="9" s="1"/>
  <c r="AP24" i="9"/>
  <c r="AS24" i="9" s="1"/>
  <c r="D24" i="9" s="1"/>
  <c r="AP32" i="9"/>
  <c r="AS32" i="9" s="1"/>
  <c r="D32" i="9" s="1"/>
  <c r="AP40" i="9"/>
  <c r="AS40" i="9" s="1"/>
  <c r="D40" i="9" s="1"/>
  <c r="AP48" i="9"/>
  <c r="AS48" i="9" s="1"/>
  <c r="D48" i="9" s="1"/>
  <c r="AP56" i="9"/>
  <c r="AS56" i="9" s="1"/>
  <c r="D56" i="9" s="1"/>
  <c r="AP64" i="9"/>
  <c r="AS64" i="9" s="1"/>
  <c r="D64" i="9" s="1"/>
  <c r="AP72" i="9"/>
  <c r="AS72" i="9" s="1"/>
  <c r="D72" i="9" s="1"/>
  <c r="AP80" i="9"/>
  <c r="AP50" i="9"/>
  <c r="AS50" i="9" s="1"/>
  <c r="D50" i="9" s="1"/>
  <c r="AP9" i="9"/>
  <c r="AS9" i="9" s="1"/>
  <c r="D9" i="9" s="1"/>
  <c r="AP17" i="9"/>
  <c r="AS17" i="9" s="1"/>
  <c r="D17" i="9" s="1"/>
  <c r="AP25" i="9"/>
  <c r="AS25" i="9" s="1"/>
  <c r="D25" i="9" s="1"/>
  <c r="AP33" i="9"/>
  <c r="AS33" i="9" s="1"/>
  <c r="D33" i="9" s="1"/>
  <c r="AP41" i="9"/>
  <c r="AS41" i="9" s="1"/>
  <c r="D41" i="9" s="1"/>
  <c r="AP49" i="9"/>
  <c r="AS49" i="9" s="1"/>
  <c r="D49" i="9" s="1"/>
  <c r="AP57" i="9"/>
  <c r="AS57" i="9" s="1"/>
  <c r="D57" i="9" s="1"/>
  <c r="AP65" i="9"/>
  <c r="AS65" i="9" s="1"/>
  <c r="D65" i="9" s="1"/>
  <c r="AP73" i="9"/>
  <c r="AS73" i="9" s="1"/>
  <c r="D73" i="9" s="1"/>
  <c r="AP81" i="9"/>
  <c r="AP10" i="9"/>
  <c r="AS10" i="9" s="1"/>
  <c r="D10" i="9" s="1"/>
  <c r="AP18" i="9"/>
  <c r="AS18" i="9" s="1"/>
  <c r="AP26" i="9"/>
  <c r="AS26" i="9" s="1"/>
  <c r="D26" i="9" s="1"/>
  <c r="AP34" i="9"/>
  <c r="AS34" i="9" s="1"/>
  <c r="D34" i="9" s="1"/>
  <c r="AP42" i="9"/>
  <c r="AS42" i="9" s="1"/>
  <c r="D42" i="9" s="1"/>
  <c r="AP58" i="9"/>
  <c r="AS58" i="9" s="1"/>
  <c r="D58" i="9" s="1"/>
  <c r="AP11" i="9"/>
  <c r="AS11" i="9" s="1"/>
  <c r="D11" i="9" s="1"/>
  <c r="AP19" i="9"/>
  <c r="AS19" i="9" s="1"/>
  <c r="D19" i="9" s="1"/>
  <c r="AP27" i="9"/>
  <c r="AS27" i="9" s="1"/>
  <c r="D27" i="9" s="1"/>
  <c r="AP35" i="9"/>
  <c r="AS35" i="9" s="1"/>
  <c r="D35" i="9" s="1"/>
  <c r="AP43" i="9"/>
  <c r="AS43" i="9" s="1"/>
  <c r="D43" i="9" s="1"/>
  <c r="AP51" i="9"/>
  <c r="AS51" i="9" s="1"/>
  <c r="D51" i="9" s="1"/>
  <c r="AP59" i="9"/>
  <c r="AS59" i="9" s="1"/>
  <c r="D59" i="9" s="1"/>
  <c r="AP67" i="9"/>
  <c r="AS67" i="9" s="1"/>
  <c r="D67" i="9" s="1"/>
  <c r="AP75" i="9"/>
  <c r="AS75" i="9" s="1"/>
  <c r="D75" i="9" s="1"/>
  <c r="AP83" i="9"/>
  <c r="D18" i="9" l="1"/>
  <c r="AS79" i="9"/>
  <c r="AS85" i="9"/>
  <c r="AS83" i="9"/>
  <c r="AS81" i="9"/>
  <c r="AS78" i="9"/>
  <c r="D78" i="9" s="1"/>
  <c r="AS82" i="9"/>
  <c r="AS80" i="9"/>
  <c r="N1" i="14"/>
  <c r="D83" i="9" l="1"/>
  <c r="D85" i="9"/>
  <c r="D82" i="9"/>
  <c r="D80" i="9"/>
  <c r="D81" i="9"/>
  <c r="D79" i="9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4" i="17" l="1"/>
  <c r="G25" i="17" l="1"/>
  <c r="G49" i="17"/>
  <c r="A78" i="17"/>
  <c r="G78" i="17" s="1"/>
  <c r="D4" i="11"/>
  <c r="E4" i="11" s="1"/>
  <c r="D7" i="11"/>
  <c r="E7" i="11" s="1"/>
  <c r="D12" i="11"/>
  <c r="E12" i="11" s="1"/>
  <c r="D15" i="11"/>
  <c r="D20" i="11"/>
  <c r="E20" i="11" s="1"/>
  <c r="D23" i="11"/>
  <c r="E23" i="11" s="1"/>
  <c r="D28" i="11"/>
  <c r="E28" i="11" s="1"/>
  <c r="D31" i="11"/>
  <c r="E31" i="11" s="1"/>
  <c r="D36" i="11"/>
  <c r="D39" i="11"/>
  <c r="E39" i="11" s="1"/>
  <c r="D44" i="11"/>
  <c r="D47" i="11"/>
  <c r="E47" i="11" s="1"/>
  <c r="D52" i="11"/>
  <c r="E52" i="11" s="1"/>
  <c r="M5" i="11"/>
  <c r="M6" i="11"/>
  <c r="D3" i="18"/>
  <c r="E3" i="18"/>
  <c r="D4" i="18"/>
  <c r="F4" i="18" s="1"/>
  <c r="G4" i="18" s="1"/>
  <c r="D5" i="18"/>
  <c r="E5" i="18"/>
  <c r="D6" i="18"/>
  <c r="E6" i="18" s="1"/>
  <c r="D7" i="18"/>
  <c r="E7" i="18"/>
  <c r="D8" i="18"/>
  <c r="F8" i="18" s="1"/>
  <c r="D9" i="18"/>
  <c r="E9" i="18" s="1"/>
  <c r="F9" i="18"/>
  <c r="D10" i="18"/>
  <c r="E10" i="18" s="1"/>
  <c r="F10" i="18"/>
  <c r="A3" i="17"/>
  <c r="C3" i="17"/>
  <c r="A4" i="17"/>
  <c r="G4" i="17" s="1"/>
  <c r="A5" i="17"/>
  <c r="G5" i="17" s="1"/>
  <c r="A6" i="17"/>
  <c r="G6" i="17" s="1"/>
  <c r="A7" i="17"/>
  <c r="G7" i="17" s="1"/>
  <c r="A8" i="17"/>
  <c r="G8" i="17" s="1"/>
  <c r="A9" i="17"/>
  <c r="G9" i="17" s="1"/>
  <c r="A10" i="17"/>
  <c r="G10" i="17" s="1"/>
  <c r="A11" i="17"/>
  <c r="G11" i="17" s="1"/>
  <c r="A12" i="17"/>
  <c r="G12" i="17" s="1"/>
  <c r="A13" i="17"/>
  <c r="G13" i="17" s="1"/>
  <c r="A14" i="17"/>
  <c r="G14" i="17" s="1"/>
  <c r="A15" i="17"/>
  <c r="G15" i="17" s="1"/>
  <c r="A16" i="17"/>
  <c r="G16" i="17" s="1"/>
  <c r="A17" i="17"/>
  <c r="G17" i="17" s="1"/>
  <c r="A18" i="17"/>
  <c r="G18" i="17" s="1"/>
  <c r="A19" i="17"/>
  <c r="G19" i="17" s="1"/>
  <c r="A20" i="17"/>
  <c r="G20" i="17" s="1"/>
  <c r="A21" i="17"/>
  <c r="G21" i="17" s="1"/>
  <c r="A22" i="17"/>
  <c r="G22" i="17" s="1"/>
  <c r="A23" i="17"/>
  <c r="G23" i="17" s="1"/>
  <c r="A24" i="17"/>
  <c r="G24" i="17" s="1"/>
  <c r="A25" i="17"/>
  <c r="A26" i="17"/>
  <c r="G26" i="17" s="1"/>
  <c r="A27" i="17"/>
  <c r="G27" i="17" s="1"/>
  <c r="A28" i="17"/>
  <c r="G28" i="17" s="1"/>
  <c r="A29" i="17"/>
  <c r="G29" i="17" s="1"/>
  <c r="A30" i="17"/>
  <c r="G30" i="17" s="1"/>
  <c r="A31" i="17"/>
  <c r="G31" i="17" s="1"/>
  <c r="A32" i="17"/>
  <c r="G32" i="17" s="1"/>
  <c r="A33" i="17"/>
  <c r="G33" i="17" s="1"/>
  <c r="A34" i="17"/>
  <c r="G34" i="17" s="1"/>
  <c r="A35" i="17"/>
  <c r="G35" i="17" s="1"/>
  <c r="A36" i="17"/>
  <c r="G36" i="17" s="1"/>
  <c r="A37" i="17"/>
  <c r="G37" i="17" s="1"/>
  <c r="A38" i="17"/>
  <c r="G38" i="17" s="1"/>
  <c r="A39" i="17"/>
  <c r="G39" i="17" s="1"/>
  <c r="A40" i="17"/>
  <c r="G40" i="17" s="1"/>
  <c r="A41" i="17"/>
  <c r="G41" i="17" s="1"/>
  <c r="A42" i="17"/>
  <c r="G42" i="17" s="1"/>
  <c r="A43" i="17"/>
  <c r="G43" i="17" s="1"/>
  <c r="A44" i="17"/>
  <c r="G44" i="17" s="1"/>
  <c r="A45" i="17"/>
  <c r="G45" i="17" s="1"/>
  <c r="A46" i="17"/>
  <c r="G46" i="17" s="1"/>
  <c r="A47" i="17"/>
  <c r="G47" i="17" s="1"/>
  <c r="A48" i="17"/>
  <c r="G48" i="17" s="1"/>
  <c r="A49" i="17"/>
  <c r="A50" i="17"/>
  <c r="G50" i="17" s="1"/>
  <c r="A51" i="17"/>
  <c r="G51" i="17" s="1"/>
  <c r="A52" i="17"/>
  <c r="G52" i="17" s="1"/>
  <c r="A53" i="17"/>
  <c r="G53" i="17" s="1"/>
  <c r="A54" i="17"/>
  <c r="G54" i="17" s="1"/>
  <c r="A55" i="17"/>
  <c r="G55" i="17" s="1"/>
  <c r="A56" i="17"/>
  <c r="G56" i="17" s="1"/>
  <c r="A57" i="17"/>
  <c r="G57" i="17" s="1"/>
  <c r="A58" i="17"/>
  <c r="G58" i="17" s="1"/>
  <c r="A59" i="17"/>
  <c r="G59" i="17" s="1"/>
  <c r="A60" i="17"/>
  <c r="G60" i="17" s="1"/>
  <c r="A61" i="17"/>
  <c r="G61" i="17" s="1"/>
  <c r="A62" i="17"/>
  <c r="G62" i="17" s="1"/>
  <c r="A63" i="17"/>
  <c r="G63" i="17" s="1"/>
  <c r="A64" i="17"/>
  <c r="G64" i="17" s="1"/>
  <c r="A65" i="17"/>
  <c r="G65" i="17" s="1"/>
  <c r="A66" i="17"/>
  <c r="G66" i="17" s="1"/>
  <c r="A67" i="17"/>
  <c r="G67" i="17" s="1"/>
  <c r="A68" i="17"/>
  <c r="G68" i="17" s="1"/>
  <c r="A69" i="17"/>
  <c r="G69" i="17" s="1"/>
  <c r="A70" i="17"/>
  <c r="G70" i="17" s="1"/>
  <c r="A71" i="17"/>
  <c r="G71" i="17" s="1"/>
  <c r="A72" i="17"/>
  <c r="G72" i="17" s="1"/>
  <c r="A73" i="17"/>
  <c r="G73" i="17" s="1"/>
  <c r="A74" i="17"/>
  <c r="G74" i="17" s="1"/>
  <c r="A75" i="17"/>
  <c r="G75" i="17" s="1"/>
  <c r="A76" i="17"/>
  <c r="G76" i="17" s="1"/>
  <c r="A77" i="17"/>
  <c r="G77" i="17" s="1"/>
  <c r="F3" i="18"/>
  <c r="F7" i="18"/>
  <c r="G7" i="18" s="1"/>
  <c r="F6" i="18"/>
  <c r="G6" i="18" s="1"/>
  <c r="F5" i="18"/>
  <c r="G5" i="18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F8" i="11"/>
  <c r="F13" i="11"/>
  <c r="F24" i="11"/>
  <c r="F29" i="11"/>
  <c r="F40" i="11"/>
  <c r="F45" i="11"/>
  <c r="G2" i="11"/>
  <c r="F3" i="11" s="1"/>
  <c r="F6" i="11"/>
  <c r="F43" i="11"/>
  <c r="F23" i="11"/>
  <c r="F11" i="11"/>
  <c r="F42" i="11"/>
  <c r="F30" i="11"/>
  <c r="F10" i="11"/>
  <c r="L20" i="11"/>
  <c r="D8" i="11" s="1"/>
  <c r="E8" i="11" s="1"/>
  <c r="M9" i="11"/>
  <c r="L21" i="11"/>
  <c r="E44" i="11"/>
  <c r="E15" i="11"/>
  <c r="E36" i="11"/>
  <c r="F34" i="11" l="1"/>
  <c r="F47" i="11"/>
  <c r="F44" i="11"/>
  <c r="F12" i="11"/>
  <c r="D46" i="11"/>
  <c r="E46" i="11" s="1"/>
  <c r="D38" i="11"/>
  <c r="E38" i="11" s="1"/>
  <c r="D30" i="11"/>
  <c r="E30" i="11" s="1"/>
  <c r="D22" i="11"/>
  <c r="E22" i="11" s="1"/>
  <c r="D14" i="11"/>
  <c r="E14" i="11" s="1"/>
  <c r="D6" i="11"/>
  <c r="E6" i="11" s="1"/>
  <c r="F15" i="11"/>
  <c r="F28" i="11"/>
  <c r="F38" i="11"/>
  <c r="F19" i="11"/>
  <c r="F51" i="11"/>
  <c r="F41" i="11"/>
  <c r="F25" i="11"/>
  <c r="F9" i="11"/>
  <c r="E8" i="18"/>
  <c r="E4" i="18"/>
  <c r="D3" i="11"/>
  <c r="E3" i="11" s="1"/>
  <c r="D45" i="11"/>
  <c r="E45" i="11" s="1"/>
  <c r="D37" i="11"/>
  <c r="E37" i="11" s="1"/>
  <c r="D29" i="11"/>
  <c r="E29" i="11" s="1"/>
  <c r="D21" i="11"/>
  <c r="E21" i="11" s="1"/>
  <c r="D13" i="11"/>
  <c r="E13" i="11" s="1"/>
  <c r="D5" i="11"/>
  <c r="E5" i="11" s="1"/>
  <c r="F21" i="11"/>
  <c r="F5" i="11"/>
  <c r="D51" i="11"/>
  <c r="E51" i="11" s="1"/>
  <c r="D43" i="11"/>
  <c r="E43" i="11" s="1"/>
  <c r="D35" i="11"/>
  <c r="E35" i="11" s="1"/>
  <c r="D27" i="11"/>
  <c r="E27" i="11" s="1"/>
  <c r="D19" i="11"/>
  <c r="E19" i="11" s="1"/>
  <c r="D11" i="11"/>
  <c r="E11" i="11" s="1"/>
  <c r="F14" i="11"/>
  <c r="F46" i="11"/>
  <c r="F27" i="11"/>
  <c r="F37" i="11"/>
  <c r="F18" i="11"/>
  <c r="F50" i="11"/>
  <c r="F31" i="11"/>
  <c r="F52" i="11"/>
  <c r="F36" i="11"/>
  <c r="F20" i="11"/>
  <c r="F4" i="11"/>
  <c r="I2" i="11" s="1"/>
  <c r="D50" i="11"/>
  <c r="E50" i="11" s="1"/>
  <c r="D42" i="11"/>
  <c r="E42" i="11" s="1"/>
  <c r="D34" i="11"/>
  <c r="E34" i="11" s="1"/>
  <c r="D26" i="11"/>
  <c r="E26" i="11" s="1"/>
  <c r="D18" i="11"/>
  <c r="E18" i="11" s="1"/>
  <c r="D10" i="11"/>
  <c r="E10" i="11" s="1"/>
  <c r="F22" i="11"/>
  <c r="F35" i="11"/>
  <c r="F49" i="11"/>
  <c r="F33" i="11"/>
  <c r="F17" i="1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F26" i="11"/>
  <c r="F7" i="11"/>
  <c r="F39" i="11"/>
  <c r="F48" i="11"/>
  <c r="F32" i="11"/>
  <c r="F16" i="11"/>
  <c r="D48" i="11"/>
  <c r="E48" i="11" s="1"/>
  <c r="D40" i="11"/>
  <c r="E40" i="11" s="1"/>
  <c r="D32" i="11"/>
  <c r="E32" i="11" s="1"/>
  <c r="D24" i="11"/>
  <c r="E24" i="11" s="1"/>
  <c r="D16" i="11"/>
  <c r="E16" i="11" s="1"/>
  <c r="D2" i="14"/>
  <c r="E2" i="14"/>
  <c r="M8" i="11" l="1"/>
  <c r="H2" i="11"/>
  <c r="F3" i="14"/>
  <c r="D51" i="17"/>
  <c r="D17" i="17"/>
  <c r="D15" i="17"/>
  <c r="D59" i="17"/>
  <c r="D41" i="17"/>
  <c r="D8" i="17"/>
  <c r="D21" i="17"/>
  <c r="D43" i="17"/>
  <c r="D11" i="17"/>
  <c r="D57" i="17"/>
  <c r="D65" i="17"/>
  <c r="D71" i="17"/>
  <c r="D64" i="17"/>
  <c r="D26" i="17"/>
  <c r="D22" i="17"/>
  <c r="D18" i="17"/>
  <c r="D45" i="17"/>
  <c r="D14" i="17"/>
  <c r="D56" i="17"/>
  <c r="D55" i="17"/>
  <c r="D24" i="17"/>
  <c r="D23" i="17"/>
  <c r="D25" i="17"/>
  <c r="D68" i="17"/>
  <c r="D28" i="17"/>
  <c r="D53" i="17"/>
  <c r="D42" i="17"/>
  <c r="D9" i="17"/>
  <c r="D52" i="17"/>
  <c r="D20" i="17"/>
  <c r="D32" i="17"/>
  <c r="D16" i="17"/>
  <c r="D10" i="17"/>
  <c r="D63" i="17"/>
  <c r="D27" i="17"/>
  <c r="D7" i="17"/>
  <c r="D60" i="17"/>
  <c r="D70" i="17"/>
  <c r="D66" i="17"/>
  <c r="D44" i="17"/>
  <c r="D12" i="17"/>
  <c r="D67" i="17"/>
  <c r="D19" i="17"/>
  <c r="D31" i="17"/>
  <c r="D58" i="17"/>
  <c r="D69" i="17"/>
  <c r="D54" i="17"/>
  <c r="D38" i="17"/>
  <c r="D62" i="17"/>
  <c r="D61" i="17"/>
  <c r="D30" i="17"/>
  <c r="D29" i="17"/>
  <c r="D72" i="17"/>
  <c r="D40" i="17"/>
  <c r="D39" i="17"/>
  <c r="D13" i="17"/>
  <c r="AS3" i="9" l="1"/>
  <c r="AU3" i="9" s="1"/>
  <c r="M22" i="11"/>
  <c r="J53" i="11"/>
  <c r="J2" i="11"/>
  <c r="N6" i="11"/>
  <c r="D3" i="14"/>
  <c r="G3" i="14"/>
  <c r="D48" i="17"/>
  <c r="D34" i="17"/>
  <c r="D75" i="17"/>
  <c r="AU83" i="9" l="1"/>
  <c r="B83" i="9" s="1"/>
  <c r="AU54" i="9"/>
  <c r="B54" i="9" s="1"/>
  <c r="AU86" i="9"/>
  <c r="B86" i="9" s="1"/>
  <c r="AU47" i="9"/>
  <c r="B47" i="9" s="1"/>
  <c r="AU20" i="9"/>
  <c r="B20" i="9" s="1"/>
  <c r="AU43" i="9"/>
  <c r="AU52" i="9"/>
  <c r="B52" i="9" s="1"/>
  <c r="AU32" i="9"/>
  <c r="B32" i="9" s="1"/>
  <c r="AU75" i="9"/>
  <c r="AU49" i="9"/>
  <c r="B49" i="9" s="1"/>
  <c r="AU70" i="9"/>
  <c r="B70" i="9" s="1"/>
  <c r="AU42" i="9"/>
  <c r="B42" i="9" s="1"/>
  <c r="AU84" i="9"/>
  <c r="B84" i="9" s="1"/>
  <c r="AU71" i="9"/>
  <c r="AU69" i="9"/>
  <c r="B69" i="9" s="1"/>
  <c r="AU53" i="9"/>
  <c r="B53" i="9" s="1"/>
  <c r="AU22" i="9"/>
  <c r="B22" i="9" s="1"/>
  <c r="AU12" i="9"/>
  <c r="B12" i="9" s="1"/>
  <c r="AU44" i="9"/>
  <c r="B44" i="9" s="1"/>
  <c r="AU8" i="9"/>
  <c r="B8" i="9" s="1"/>
  <c r="AU82" i="9"/>
  <c r="B82" i="9" s="1"/>
  <c r="AU29" i="9"/>
  <c r="B29" i="9" s="1"/>
  <c r="AU24" i="9"/>
  <c r="B24" i="9" s="1"/>
  <c r="AU73" i="9"/>
  <c r="B73" i="9" s="1"/>
  <c r="AU51" i="9"/>
  <c r="AU58" i="9"/>
  <c r="B58" i="9" s="1"/>
  <c r="AU15" i="9"/>
  <c r="AU14" i="9"/>
  <c r="B14" i="9" s="1"/>
  <c r="AU4" i="9"/>
  <c r="B4" i="9" s="1"/>
  <c r="AU19" i="9"/>
  <c r="AU74" i="9"/>
  <c r="B74" i="9" s="1"/>
  <c r="AU38" i="9"/>
  <c r="B38" i="9" s="1"/>
  <c r="AU59" i="9"/>
  <c r="AU40" i="9"/>
  <c r="B40" i="9" s="1"/>
  <c r="AU37" i="9"/>
  <c r="B37" i="9" s="1"/>
  <c r="AU78" i="9"/>
  <c r="B78" i="9" s="1"/>
  <c r="AU35" i="9"/>
  <c r="AU34" i="9"/>
  <c r="B34" i="9" s="1"/>
  <c r="AU21" i="9"/>
  <c r="B21" i="9" s="1"/>
  <c r="AU16" i="9"/>
  <c r="B16" i="9" s="1"/>
  <c r="AU57" i="9"/>
  <c r="B57" i="9" s="1"/>
  <c r="AU45" i="9"/>
  <c r="B45" i="9" s="1"/>
  <c r="AU68" i="9"/>
  <c r="B68" i="9" s="1"/>
  <c r="AU30" i="9"/>
  <c r="B30" i="9" s="1"/>
  <c r="AU56" i="9"/>
  <c r="B56" i="9" s="1"/>
  <c r="AU61" i="9"/>
  <c r="B61" i="9" s="1"/>
  <c r="AU18" i="9"/>
  <c r="B18" i="9" s="1"/>
  <c r="AU33" i="9"/>
  <c r="B33" i="9" s="1"/>
  <c r="AU39" i="9"/>
  <c r="AU76" i="9"/>
  <c r="B76" i="9" s="1"/>
  <c r="AU25" i="9"/>
  <c r="B25" i="9" s="1"/>
  <c r="AU50" i="9"/>
  <c r="B50" i="9" s="1"/>
  <c r="AU64" i="9"/>
  <c r="B64" i="9" s="1"/>
  <c r="AU63" i="9"/>
  <c r="AU85" i="9"/>
  <c r="B85" i="9" s="1"/>
  <c r="AU66" i="9"/>
  <c r="B66" i="9" s="1"/>
  <c r="AU11" i="9"/>
  <c r="AU28" i="9"/>
  <c r="B28" i="9" s="1"/>
  <c r="AU27" i="9"/>
  <c r="AU23" i="9"/>
  <c r="AU48" i="9"/>
  <c r="B48" i="9" s="1"/>
  <c r="AU77" i="9"/>
  <c r="B77" i="9" s="1"/>
  <c r="AU60" i="9"/>
  <c r="B60" i="9" s="1"/>
  <c r="AU46" i="9"/>
  <c r="B46" i="9" s="1"/>
  <c r="AU10" i="9"/>
  <c r="B10" i="9" s="1"/>
  <c r="AU62" i="9"/>
  <c r="B62" i="9" s="1"/>
  <c r="AU5" i="9"/>
  <c r="B5" i="9" s="1"/>
  <c r="AU13" i="9"/>
  <c r="B13" i="9" s="1"/>
  <c r="AU36" i="9"/>
  <c r="B36" i="9" s="1"/>
  <c r="AU72" i="9"/>
  <c r="B72" i="9" s="1"/>
  <c r="AU31" i="9"/>
  <c r="AU9" i="9"/>
  <c r="B9" i="9" s="1"/>
  <c r="AU81" i="9"/>
  <c r="B81" i="9" s="1"/>
  <c r="AU55" i="9"/>
  <c r="AU80" i="9"/>
  <c r="B80" i="9" s="1"/>
  <c r="AU41" i="9"/>
  <c r="B41" i="9" s="1"/>
  <c r="AU6" i="9"/>
  <c r="B6" i="9" s="1"/>
  <c r="AU26" i="9"/>
  <c r="B26" i="9" s="1"/>
  <c r="AS88" i="9"/>
  <c r="AU7" i="9"/>
  <c r="AU79" i="9"/>
  <c r="AU67" i="9"/>
  <c r="AU17" i="9"/>
  <c r="B17" i="9" s="1"/>
  <c r="AU65" i="9"/>
  <c r="B65" i="9" s="1"/>
  <c r="D3" i="9"/>
  <c r="AV3" i="9"/>
  <c r="BC3" i="9" s="1"/>
  <c r="AV4" i="9"/>
  <c r="AV12" i="9"/>
  <c r="AV20" i="9"/>
  <c r="AV28" i="9"/>
  <c r="AV36" i="9"/>
  <c r="AV44" i="9"/>
  <c r="AV52" i="9"/>
  <c r="AV60" i="9"/>
  <c r="AV68" i="9"/>
  <c r="AV76" i="9"/>
  <c r="AV84" i="9"/>
  <c r="BC84" i="9" s="1"/>
  <c r="AV24" i="9"/>
  <c r="AV56" i="9"/>
  <c r="AV80" i="9"/>
  <c r="BC80" i="9" s="1"/>
  <c r="AV5" i="9"/>
  <c r="AV13" i="9"/>
  <c r="AV21" i="9"/>
  <c r="AV29" i="9"/>
  <c r="AV37" i="9"/>
  <c r="AV45" i="9"/>
  <c r="AV53" i="9"/>
  <c r="AV61" i="9"/>
  <c r="AV69" i="9"/>
  <c r="AV77" i="9"/>
  <c r="AV85" i="9"/>
  <c r="BC85" i="9" s="1"/>
  <c r="AV32" i="9"/>
  <c r="AV64" i="9"/>
  <c r="AV6" i="9"/>
  <c r="AV14" i="9"/>
  <c r="AV22" i="9"/>
  <c r="AV30" i="9"/>
  <c r="AV38" i="9"/>
  <c r="AV46" i="9"/>
  <c r="AV54" i="9"/>
  <c r="AV62" i="9"/>
  <c r="AV70" i="9"/>
  <c r="AV78" i="9"/>
  <c r="BC78" i="9" s="1"/>
  <c r="AV86" i="9"/>
  <c r="BC86" i="9" s="1"/>
  <c r="AV16" i="9"/>
  <c r="AV40" i="9"/>
  <c r="AV72" i="9"/>
  <c r="AV7" i="9"/>
  <c r="AV15" i="9"/>
  <c r="AV23" i="9"/>
  <c r="AV31" i="9"/>
  <c r="AV39" i="9"/>
  <c r="AV47" i="9"/>
  <c r="AV55" i="9"/>
  <c r="AV63" i="9"/>
  <c r="AV71" i="9"/>
  <c r="AV79" i="9"/>
  <c r="BC79" i="9" s="1"/>
  <c r="AV8" i="9"/>
  <c r="AV48" i="9"/>
  <c r="AV9" i="9"/>
  <c r="AV17" i="9"/>
  <c r="AV25" i="9"/>
  <c r="AV33" i="9"/>
  <c r="AV41" i="9"/>
  <c r="AV49" i="9"/>
  <c r="AV57" i="9"/>
  <c r="AV65" i="9"/>
  <c r="AV73" i="9"/>
  <c r="AV81" i="9"/>
  <c r="BC81" i="9" s="1"/>
  <c r="AV11" i="9"/>
  <c r="AV27" i="9"/>
  <c r="AV43" i="9"/>
  <c r="AV59" i="9"/>
  <c r="AV75" i="9"/>
  <c r="AV10" i="9"/>
  <c r="AV18" i="9"/>
  <c r="AV26" i="9"/>
  <c r="AV34" i="9"/>
  <c r="AV42" i="9"/>
  <c r="AV50" i="9"/>
  <c r="AV58" i="9"/>
  <c r="AV66" i="9"/>
  <c r="AV74" i="9"/>
  <c r="AV82" i="9"/>
  <c r="BC82" i="9" s="1"/>
  <c r="AV19" i="9"/>
  <c r="AV35" i="9"/>
  <c r="AV51" i="9"/>
  <c r="AV67" i="9"/>
  <c r="AV83" i="9"/>
  <c r="BC83" i="9" s="1"/>
  <c r="H3" i="14"/>
  <c r="E3" i="14"/>
  <c r="F4" i="14" s="1"/>
  <c r="D35" i="17"/>
  <c r="D36" i="17"/>
  <c r="D76" i="17"/>
  <c r="D74" i="17"/>
  <c r="D73" i="17"/>
  <c r="D37" i="17"/>
  <c r="D33" i="17"/>
  <c r="D46" i="17"/>
  <c r="D47" i="17"/>
  <c r="D50" i="17"/>
  <c r="D49" i="17"/>
  <c r="C67" i="9" l="1"/>
  <c r="B67" i="14" s="1"/>
  <c r="BC67" i="9"/>
  <c r="C54" i="9"/>
  <c r="B54" i="14" s="1"/>
  <c r="BC54" i="9"/>
  <c r="C51" i="9"/>
  <c r="B51" i="14" s="1"/>
  <c r="BC51" i="9"/>
  <c r="C46" i="9"/>
  <c r="A46" i="11" s="1"/>
  <c r="BC46" i="9"/>
  <c r="C35" i="9"/>
  <c r="A35" i="11" s="1"/>
  <c r="BC35" i="9"/>
  <c r="C34" i="9"/>
  <c r="B34" i="14" s="1"/>
  <c r="BC34" i="9"/>
  <c r="C11" i="9"/>
  <c r="BC11" i="9"/>
  <c r="C25" i="9"/>
  <c r="B25" i="14" s="1"/>
  <c r="BC25" i="9"/>
  <c r="C55" i="9"/>
  <c r="B55" i="14" s="1"/>
  <c r="BC55" i="9"/>
  <c r="C40" i="9"/>
  <c r="B40" i="14" s="1"/>
  <c r="BC40" i="9"/>
  <c r="C38" i="9"/>
  <c r="A38" i="11" s="1"/>
  <c r="BC38" i="9"/>
  <c r="C77" i="9"/>
  <c r="B77" i="14" s="1"/>
  <c r="BC77" i="9"/>
  <c r="C13" i="9"/>
  <c r="B13" i="15" s="1"/>
  <c r="BC13" i="9"/>
  <c r="C60" i="9"/>
  <c r="B60" i="14" s="1"/>
  <c r="BC60" i="9"/>
  <c r="C5" i="9"/>
  <c r="B5" i="15" s="1"/>
  <c r="BC5" i="9"/>
  <c r="C43" i="9"/>
  <c r="B43" i="14" s="1"/>
  <c r="BC43" i="9"/>
  <c r="C29" i="9"/>
  <c r="B29" i="14" s="1"/>
  <c r="BC29" i="9"/>
  <c r="C63" i="9"/>
  <c r="B63" i="14" s="1"/>
  <c r="BC63" i="9"/>
  <c r="C68" i="9"/>
  <c r="B68" i="14" s="1"/>
  <c r="BC68" i="9"/>
  <c r="C47" i="9"/>
  <c r="B47" i="14" s="1"/>
  <c r="BC47" i="9"/>
  <c r="C69" i="9"/>
  <c r="B69" i="14" s="1"/>
  <c r="BC69" i="9"/>
  <c r="C39" i="9"/>
  <c r="A39" i="11" s="1"/>
  <c r="BC39" i="9"/>
  <c r="C22" i="9"/>
  <c r="B22" i="14" s="1"/>
  <c r="BC22" i="9"/>
  <c r="C61" i="9"/>
  <c r="B61" i="14" s="1"/>
  <c r="BC61" i="9"/>
  <c r="C44" i="9"/>
  <c r="A44" i="11" s="1"/>
  <c r="BC44" i="9"/>
  <c r="C50" i="9"/>
  <c r="B50" i="14" s="1"/>
  <c r="BC50" i="9"/>
  <c r="C7" i="9"/>
  <c r="B7" i="14" s="1"/>
  <c r="BC7" i="9"/>
  <c r="C76" i="9"/>
  <c r="B76" i="14" s="1"/>
  <c r="BC76" i="9"/>
  <c r="C33" i="9"/>
  <c r="B33" i="14" s="1"/>
  <c r="BC33" i="9"/>
  <c r="C21" i="9"/>
  <c r="A21" i="11" s="1"/>
  <c r="BC21" i="9"/>
  <c r="C19" i="9"/>
  <c r="B19" i="14" s="1"/>
  <c r="BC19" i="9"/>
  <c r="C17" i="9"/>
  <c r="B17" i="15" s="1"/>
  <c r="BC17" i="9"/>
  <c r="C30" i="9"/>
  <c r="A30" i="11" s="1"/>
  <c r="BC30" i="9"/>
  <c r="C18" i="9"/>
  <c r="A18" i="11" s="1"/>
  <c r="BC18" i="9"/>
  <c r="C74" i="9"/>
  <c r="B74" i="14" s="1"/>
  <c r="BC74" i="9"/>
  <c r="C10" i="9"/>
  <c r="B10" i="14" s="1"/>
  <c r="BC10" i="9"/>
  <c r="C65" i="9"/>
  <c r="B65" i="14" s="1"/>
  <c r="BC65" i="9"/>
  <c r="C48" i="9"/>
  <c r="A48" i="11" s="1"/>
  <c r="BC48" i="9"/>
  <c r="C31" i="9"/>
  <c r="B31" i="14" s="1"/>
  <c r="BC31" i="9"/>
  <c r="C14" i="9"/>
  <c r="B14" i="15" s="1"/>
  <c r="BC14" i="9"/>
  <c r="C53" i="9"/>
  <c r="B53" i="14" s="1"/>
  <c r="BC53" i="9"/>
  <c r="C56" i="9"/>
  <c r="B56" i="14" s="1"/>
  <c r="BC56" i="9"/>
  <c r="C36" i="9"/>
  <c r="A36" i="11" s="1"/>
  <c r="BC36" i="9"/>
  <c r="C41" i="9"/>
  <c r="B41" i="14" s="1"/>
  <c r="BC41" i="9"/>
  <c r="C32" i="9"/>
  <c r="B32" i="14" s="1"/>
  <c r="BC32" i="9"/>
  <c r="C27" i="9"/>
  <c r="BC27" i="9"/>
  <c r="C72" i="9"/>
  <c r="B72" i="14" s="1"/>
  <c r="BC72" i="9"/>
  <c r="C4" i="9"/>
  <c r="BC4" i="9"/>
  <c r="C26" i="9"/>
  <c r="A26" i="11" s="1"/>
  <c r="BC26" i="9"/>
  <c r="C16" i="9"/>
  <c r="B16" i="15" s="1"/>
  <c r="BC16" i="9"/>
  <c r="C52" i="9"/>
  <c r="A52" i="11" s="1"/>
  <c r="BC52" i="9"/>
  <c r="C73" i="9"/>
  <c r="B73" i="14" s="1"/>
  <c r="BC73" i="9"/>
  <c r="C9" i="9"/>
  <c r="B9" i="14" s="1"/>
  <c r="BC9" i="9"/>
  <c r="C66" i="9"/>
  <c r="B66" i="14" s="1"/>
  <c r="BC66" i="9"/>
  <c r="C75" i="9"/>
  <c r="B75" i="14" s="1"/>
  <c r="BC75" i="9"/>
  <c r="C57" i="9"/>
  <c r="B57" i="14" s="1"/>
  <c r="BC57" i="9"/>
  <c r="C8" i="9"/>
  <c r="BC8" i="9"/>
  <c r="C23" i="9"/>
  <c r="B23" i="15" s="1"/>
  <c r="BC23" i="9"/>
  <c r="C70" i="9"/>
  <c r="B70" i="14" s="1"/>
  <c r="BC70" i="9"/>
  <c r="C6" i="9"/>
  <c r="A6" i="11" s="1"/>
  <c r="BC6" i="9"/>
  <c r="C45" i="9"/>
  <c r="B45" i="14" s="1"/>
  <c r="BC45" i="9"/>
  <c r="C24" i="9"/>
  <c r="BC24" i="9"/>
  <c r="C28" i="9"/>
  <c r="A28" i="11" s="1"/>
  <c r="BC28" i="9"/>
  <c r="C71" i="9"/>
  <c r="B71" i="14" s="1"/>
  <c r="BC71" i="9"/>
  <c r="C12" i="9"/>
  <c r="B12" i="14" s="1"/>
  <c r="BC12" i="9"/>
  <c r="C42" i="9"/>
  <c r="B42" i="14" s="1"/>
  <c r="BC42" i="9"/>
  <c r="C58" i="9"/>
  <c r="B58" i="14" s="1"/>
  <c r="BC58" i="9"/>
  <c r="C59" i="9"/>
  <c r="B59" i="14" s="1"/>
  <c r="BC59" i="9"/>
  <c r="C49" i="9"/>
  <c r="B49" i="14" s="1"/>
  <c r="BC49" i="9"/>
  <c r="C15" i="9"/>
  <c r="B15" i="14" s="1"/>
  <c r="BC15" i="9"/>
  <c r="C62" i="9"/>
  <c r="B62" i="14" s="1"/>
  <c r="BC62" i="9"/>
  <c r="C64" i="9"/>
  <c r="B64" i="14" s="1"/>
  <c r="BC64" i="9"/>
  <c r="C37" i="9"/>
  <c r="A37" i="11" s="1"/>
  <c r="BC37" i="9"/>
  <c r="C20" i="9"/>
  <c r="B20" i="14" s="1"/>
  <c r="BC20" i="9"/>
  <c r="R2" i="9"/>
  <c r="D103" i="9"/>
  <c r="D111" i="9"/>
  <c r="D119" i="9"/>
  <c r="D127" i="9"/>
  <c r="D135" i="9"/>
  <c r="D143" i="9"/>
  <c r="D151" i="9"/>
  <c r="D159" i="9"/>
  <c r="D167" i="9"/>
  <c r="D175" i="9"/>
  <c r="D121" i="9"/>
  <c r="D98" i="9"/>
  <c r="D106" i="9"/>
  <c r="D114" i="9"/>
  <c r="D122" i="9"/>
  <c r="D130" i="9"/>
  <c r="D138" i="9"/>
  <c r="D146" i="9"/>
  <c r="D154" i="9"/>
  <c r="D162" i="9"/>
  <c r="D170" i="9"/>
  <c r="D178" i="9"/>
  <c r="D169" i="9"/>
  <c r="D101" i="9"/>
  <c r="D109" i="9"/>
  <c r="D117" i="9"/>
  <c r="D125" i="9"/>
  <c r="D133" i="9"/>
  <c r="D141" i="9"/>
  <c r="D149" i="9"/>
  <c r="D157" i="9"/>
  <c r="D165" i="9"/>
  <c r="D173" i="9"/>
  <c r="D181" i="9"/>
  <c r="D105" i="9"/>
  <c r="D137" i="9"/>
  <c r="D153" i="9"/>
  <c r="D104" i="9"/>
  <c r="D112" i="9"/>
  <c r="D120" i="9"/>
  <c r="D128" i="9"/>
  <c r="D136" i="9"/>
  <c r="D144" i="9"/>
  <c r="D152" i="9"/>
  <c r="D160" i="9"/>
  <c r="D168" i="9"/>
  <c r="D176" i="9"/>
  <c r="D145" i="9"/>
  <c r="D99" i="9"/>
  <c r="D107" i="9"/>
  <c r="D115" i="9"/>
  <c r="D123" i="9"/>
  <c r="D131" i="9"/>
  <c r="D139" i="9"/>
  <c r="D147" i="9"/>
  <c r="D155" i="9"/>
  <c r="D163" i="9"/>
  <c r="D171" i="9"/>
  <c r="D179" i="9"/>
  <c r="D129" i="9"/>
  <c r="D177" i="9"/>
  <c r="D102" i="9"/>
  <c r="D110" i="9"/>
  <c r="D118" i="9"/>
  <c r="D126" i="9"/>
  <c r="D134" i="9"/>
  <c r="D142" i="9"/>
  <c r="D150" i="9"/>
  <c r="D158" i="9"/>
  <c r="D166" i="9"/>
  <c r="D174" i="9"/>
  <c r="D113" i="9"/>
  <c r="D100" i="9"/>
  <c r="D108" i="9"/>
  <c r="D116" i="9"/>
  <c r="D124" i="9"/>
  <c r="D132" i="9"/>
  <c r="D140" i="9"/>
  <c r="D148" i="9"/>
  <c r="D156" i="9"/>
  <c r="D164" i="9"/>
  <c r="D172" i="9"/>
  <c r="D180" i="9"/>
  <c r="D161" i="9"/>
  <c r="B79" i="9"/>
  <c r="B75" i="9"/>
  <c r="B59" i="9"/>
  <c r="B51" i="9"/>
  <c r="B63" i="9"/>
  <c r="B71" i="9"/>
  <c r="B67" i="9"/>
  <c r="B55" i="9"/>
  <c r="B39" i="9"/>
  <c r="B31" i="9"/>
  <c r="B35" i="9"/>
  <c r="B43" i="9"/>
  <c r="B27" i="9"/>
  <c r="B23" i="9"/>
  <c r="B19" i="9"/>
  <c r="B15" i="9"/>
  <c r="B11" i="9"/>
  <c r="B7" i="9"/>
  <c r="B3" i="9"/>
  <c r="C3" i="9"/>
  <c r="Q7" i="9"/>
  <c r="Q5" i="9"/>
  <c r="Q3" i="9"/>
  <c r="Q4" i="9"/>
  <c r="D88" i="9"/>
  <c r="C78" i="9"/>
  <c r="C81" i="9"/>
  <c r="C80" i="9"/>
  <c r="C82" i="9"/>
  <c r="C83" i="9"/>
  <c r="C79" i="9"/>
  <c r="C84" i="9"/>
  <c r="C86" i="9"/>
  <c r="C85" i="9"/>
  <c r="AV88" i="9"/>
  <c r="AU88" i="9"/>
  <c r="B4" i="17"/>
  <c r="D6" i="17" s="1"/>
  <c r="B70" i="17"/>
  <c r="B9" i="17"/>
  <c r="B74" i="17"/>
  <c r="B72" i="17"/>
  <c r="B6" i="17"/>
  <c r="B37" i="17"/>
  <c r="B11" i="17"/>
  <c r="B41" i="17"/>
  <c r="B61" i="17"/>
  <c r="B53" i="17"/>
  <c r="B59" i="17"/>
  <c r="B43" i="17"/>
  <c r="B73" i="17"/>
  <c r="B75" i="17"/>
  <c r="B17" i="17"/>
  <c r="B5" i="17"/>
  <c r="B62" i="17"/>
  <c r="B68" i="17"/>
  <c r="B27" i="17"/>
  <c r="B7" i="17"/>
  <c r="A24" i="11"/>
  <c r="B66" i="17"/>
  <c r="B26" i="17"/>
  <c r="B29" i="17"/>
  <c r="B57" i="17"/>
  <c r="B8" i="17"/>
  <c r="B14" i="17"/>
  <c r="B45" i="17"/>
  <c r="B18" i="17"/>
  <c r="B21" i="17"/>
  <c r="B44" i="17"/>
  <c r="B46" i="17"/>
  <c r="B24" i="17"/>
  <c r="B51" i="17"/>
  <c r="B76" i="17"/>
  <c r="B19" i="17"/>
  <c r="B67" i="17"/>
  <c r="B12" i="17"/>
  <c r="B28" i="17"/>
  <c r="B40" i="17"/>
  <c r="B25" i="17"/>
  <c r="B23" i="17"/>
  <c r="B20" i="17"/>
  <c r="B31" i="17"/>
  <c r="B39" i="17"/>
  <c r="B78" i="17"/>
  <c r="B16" i="17"/>
  <c r="B56" i="17"/>
  <c r="B63" i="17"/>
  <c r="B65" i="17"/>
  <c r="B15" i="17"/>
  <c r="B10" i="17"/>
  <c r="B77" i="17"/>
  <c r="B48" i="17"/>
  <c r="B32" i="17"/>
  <c r="B36" i="17"/>
  <c r="B13" i="17"/>
  <c r="B55" i="17"/>
  <c r="B58" i="17"/>
  <c r="B49" i="17"/>
  <c r="B47" i="17"/>
  <c r="B33" i="17"/>
  <c r="B30" i="17"/>
  <c r="B42" i="17"/>
  <c r="B34" i="17"/>
  <c r="B38" i="17"/>
  <c r="B54" i="17"/>
  <c r="B69" i="17"/>
  <c r="B35" i="17"/>
  <c r="B22" i="17"/>
  <c r="B64" i="17"/>
  <c r="B71" i="17"/>
  <c r="B60" i="17"/>
  <c r="B50" i="17"/>
  <c r="B52" i="17"/>
  <c r="D4" i="14"/>
  <c r="G4" i="14"/>
  <c r="I3" i="14"/>
  <c r="J3" i="14" s="1"/>
  <c r="H2" i="17"/>
  <c r="E2" i="17"/>
  <c r="F2" i="17"/>
  <c r="G2" i="17"/>
  <c r="AW70" i="9" l="1"/>
  <c r="AW34" i="9"/>
  <c r="AW68" i="9"/>
  <c r="AW53" i="9"/>
  <c r="AW19" i="9"/>
  <c r="AW72" i="9"/>
  <c r="AW77" i="9"/>
  <c r="AW44" i="9"/>
  <c r="AW86" i="9"/>
  <c r="AW80" i="9"/>
  <c r="AW63" i="9"/>
  <c r="AW79" i="9"/>
  <c r="AW76" i="9"/>
  <c r="AW74" i="9"/>
  <c r="AW83" i="9"/>
  <c r="AW46" i="9"/>
  <c r="AW81" i="9"/>
  <c r="AW48" i="9"/>
  <c r="AW78" i="9"/>
  <c r="AW82" i="9"/>
  <c r="AW85" i="9"/>
  <c r="AW65" i="9"/>
  <c r="AW73" i="9"/>
  <c r="AW41" i="9"/>
  <c r="AW69" i="9"/>
  <c r="AW21" i="9"/>
  <c r="AW51" i="9"/>
  <c r="AW75" i="9"/>
  <c r="AW22" i="9"/>
  <c r="AW67" i="9"/>
  <c r="AW64" i="9"/>
  <c r="AW55" i="9"/>
  <c r="AW71" i="9"/>
  <c r="AW40" i="9"/>
  <c r="AW84" i="9"/>
  <c r="AW49" i="9"/>
  <c r="AW52" i="9"/>
  <c r="AW42" i="9"/>
  <c r="AW27" i="9"/>
  <c r="AW54" i="9"/>
  <c r="AW38" i="9"/>
  <c r="AW57" i="9"/>
  <c r="AW60" i="9"/>
  <c r="AW35" i="9"/>
  <c r="AW37" i="9"/>
  <c r="AW47" i="9"/>
  <c r="AW39" i="9"/>
  <c r="AW62" i="9"/>
  <c r="AW56" i="9"/>
  <c r="AW45" i="9"/>
  <c r="AW43" i="9"/>
  <c r="AW66" i="9"/>
  <c r="AW50" i="9"/>
  <c r="AW58" i="9"/>
  <c r="AW36" i="9"/>
  <c r="AW24" i="9"/>
  <c r="AW61" i="9"/>
  <c r="AW33" i="9"/>
  <c r="AW31" i="9"/>
  <c r="AW59" i="9"/>
  <c r="AW20" i="9"/>
  <c r="AW28" i="9"/>
  <c r="AW30" i="9"/>
  <c r="AW25" i="9"/>
  <c r="AW29" i="9"/>
  <c r="AW26" i="9"/>
  <c r="AW23" i="9"/>
  <c r="AW17" i="9"/>
  <c r="AW32" i="9"/>
  <c r="AW18" i="9"/>
  <c r="AW15" i="9"/>
  <c r="AW13" i="9"/>
  <c r="AW16" i="9"/>
  <c r="AW12" i="9"/>
  <c r="AW11" i="9"/>
  <c r="AW14" i="9"/>
  <c r="AW9" i="9"/>
  <c r="AW7" i="9"/>
  <c r="AW10" i="9"/>
  <c r="AW8" i="9"/>
  <c r="AW6" i="9"/>
  <c r="AW5" i="9"/>
  <c r="AW4" i="9"/>
  <c r="AW3" i="9"/>
  <c r="A3" i="11"/>
  <c r="C98" i="9"/>
  <c r="C106" i="9"/>
  <c r="C114" i="9"/>
  <c r="C122" i="9"/>
  <c r="C130" i="9"/>
  <c r="C138" i="9"/>
  <c r="C146" i="9"/>
  <c r="C154" i="9"/>
  <c r="C162" i="9"/>
  <c r="C170" i="9"/>
  <c r="C178" i="9"/>
  <c r="C164" i="9"/>
  <c r="C101" i="9"/>
  <c r="C109" i="9"/>
  <c r="C117" i="9"/>
  <c r="C125" i="9"/>
  <c r="C133" i="9"/>
  <c r="C141" i="9"/>
  <c r="C149" i="9"/>
  <c r="C157" i="9"/>
  <c r="C165" i="9"/>
  <c r="C173" i="9"/>
  <c r="C181" i="9"/>
  <c r="C104" i="9"/>
  <c r="C112" i="9"/>
  <c r="C120" i="9"/>
  <c r="C128" i="9"/>
  <c r="C136" i="9"/>
  <c r="C144" i="9"/>
  <c r="C152" i="9"/>
  <c r="C160" i="9"/>
  <c r="C168" i="9"/>
  <c r="C176" i="9"/>
  <c r="C148" i="9"/>
  <c r="C172" i="9"/>
  <c r="C99" i="9"/>
  <c r="C107" i="9"/>
  <c r="C115" i="9"/>
  <c r="C123" i="9"/>
  <c r="C131" i="9"/>
  <c r="C139" i="9"/>
  <c r="C147" i="9"/>
  <c r="C155" i="9"/>
  <c r="C163" i="9"/>
  <c r="C171" i="9"/>
  <c r="C179" i="9"/>
  <c r="C108" i="9"/>
  <c r="C124" i="9"/>
  <c r="C156" i="9"/>
  <c r="C102" i="9"/>
  <c r="C110" i="9"/>
  <c r="C118" i="9"/>
  <c r="C126" i="9"/>
  <c r="C134" i="9"/>
  <c r="C142" i="9"/>
  <c r="C150" i="9"/>
  <c r="C158" i="9"/>
  <c r="C166" i="9"/>
  <c r="C174" i="9"/>
  <c r="C105" i="9"/>
  <c r="C113" i="9"/>
  <c r="C121" i="9"/>
  <c r="C129" i="9"/>
  <c r="C137" i="9"/>
  <c r="C145" i="9"/>
  <c r="C153" i="9"/>
  <c r="C161" i="9"/>
  <c r="C169" i="9"/>
  <c r="C177" i="9"/>
  <c r="C100" i="9"/>
  <c r="C132" i="9"/>
  <c r="C140" i="9"/>
  <c r="C180" i="9"/>
  <c r="C103" i="9"/>
  <c r="C111" i="9"/>
  <c r="C119" i="9"/>
  <c r="C127" i="9"/>
  <c r="C135" i="9"/>
  <c r="C143" i="9"/>
  <c r="C151" i="9"/>
  <c r="C159" i="9"/>
  <c r="C167" i="9"/>
  <c r="C175" i="9"/>
  <c r="C116" i="9"/>
  <c r="B99" i="9"/>
  <c r="B115" i="9"/>
  <c r="B123" i="9"/>
  <c r="B139" i="9"/>
  <c r="B147" i="9"/>
  <c r="B163" i="9"/>
  <c r="B171" i="9"/>
  <c r="B100" i="9"/>
  <c r="B108" i="9"/>
  <c r="B116" i="9"/>
  <c r="B124" i="9"/>
  <c r="B132" i="9"/>
  <c r="B140" i="9"/>
  <c r="B148" i="9"/>
  <c r="B156" i="9"/>
  <c r="B164" i="9"/>
  <c r="B101" i="9"/>
  <c r="B109" i="9"/>
  <c r="B117" i="9"/>
  <c r="B125" i="9"/>
  <c r="B133" i="9"/>
  <c r="B141" i="9"/>
  <c r="B149" i="9"/>
  <c r="B157" i="9"/>
  <c r="B165" i="9"/>
  <c r="B173" i="9"/>
  <c r="B181" i="9"/>
  <c r="B129" i="9"/>
  <c r="B153" i="9"/>
  <c r="B169" i="9"/>
  <c r="B180" i="9"/>
  <c r="B102" i="9"/>
  <c r="B110" i="9"/>
  <c r="B118" i="9"/>
  <c r="B126" i="9"/>
  <c r="B134" i="9"/>
  <c r="B142" i="9"/>
  <c r="B150" i="9"/>
  <c r="B158" i="9"/>
  <c r="B166" i="9"/>
  <c r="B174" i="9"/>
  <c r="B121" i="9"/>
  <c r="B161" i="9"/>
  <c r="B179" i="9"/>
  <c r="B103" i="9"/>
  <c r="B111" i="9"/>
  <c r="B119" i="9"/>
  <c r="B127" i="9"/>
  <c r="B135" i="9"/>
  <c r="B143" i="9"/>
  <c r="B151" i="9"/>
  <c r="B159" i="9"/>
  <c r="B167" i="9"/>
  <c r="B175" i="9"/>
  <c r="B113" i="9"/>
  <c r="B145" i="9"/>
  <c r="B177" i="9"/>
  <c r="B104" i="9"/>
  <c r="B112" i="9"/>
  <c r="B120" i="9"/>
  <c r="B128" i="9"/>
  <c r="B136" i="9"/>
  <c r="B144" i="9"/>
  <c r="B152" i="9"/>
  <c r="B160" i="9"/>
  <c r="B168" i="9"/>
  <c r="B176" i="9"/>
  <c r="B105" i="9"/>
  <c r="B137" i="9"/>
  <c r="B172" i="9"/>
  <c r="B106" i="9"/>
  <c r="B114" i="9"/>
  <c r="B122" i="9"/>
  <c r="B130" i="9"/>
  <c r="B138" i="9"/>
  <c r="B146" i="9"/>
  <c r="B154" i="9"/>
  <c r="B162" i="9"/>
  <c r="B170" i="9"/>
  <c r="B178" i="9"/>
  <c r="B107" i="9"/>
  <c r="B131" i="9"/>
  <c r="B155" i="9"/>
  <c r="B98" i="9"/>
  <c r="O7" i="9"/>
  <c r="P2" i="9"/>
  <c r="O5" i="9"/>
  <c r="Q2" i="9"/>
  <c r="Q8" i="9" s="1"/>
  <c r="O3" i="9"/>
  <c r="B88" i="9"/>
  <c r="O2" i="9"/>
  <c r="O4" i="9"/>
  <c r="Q6" i="9"/>
  <c r="P5" i="9"/>
  <c r="P7" i="9"/>
  <c r="P3" i="9"/>
  <c r="P4" i="9"/>
  <c r="C88" i="9"/>
  <c r="B20" i="15"/>
  <c r="B39" i="14"/>
  <c r="B36" i="14"/>
  <c r="A13" i="11"/>
  <c r="B13" i="14"/>
  <c r="B3" i="15"/>
  <c r="C3" i="15" s="1"/>
  <c r="C4" i="15" s="1"/>
  <c r="B3" i="14"/>
  <c r="B16" i="14"/>
  <c r="B46" i="14"/>
  <c r="B38" i="14"/>
  <c r="B6" i="14"/>
  <c r="B35" i="14"/>
  <c r="A41" i="11"/>
  <c r="B6" i="15"/>
  <c r="A25" i="11"/>
  <c r="B52" i="14"/>
  <c r="A31" i="11"/>
  <c r="B19" i="15"/>
  <c r="B44" i="14"/>
  <c r="A16" i="11"/>
  <c r="A19" i="11"/>
  <c r="B18" i="14"/>
  <c r="B17" i="14"/>
  <c r="A20" i="11"/>
  <c r="A17" i="11"/>
  <c r="A50" i="11"/>
  <c r="A10" i="11"/>
  <c r="A40" i="11"/>
  <c r="A22" i="11"/>
  <c r="A45" i="11"/>
  <c r="B37" i="14"/>
  <c r="B10" i="15"/>
  <c r="A32" i="11"/>
  <c r="B24" i="14"/>
  <c r="A9" i="11"/>
  <c r="A7" i="11"/>
  <c r="A34" i="11"/>
  <c r="B7" i="15"/>
  <c r="B9" i="15"/>
  <c r="B22" i="15"/>
  <c r="A29" i="11"/>
  <c r="B28" i="14"/>
  <c r="A49" i="11"/>
  <c r="A51" i="11"/>
  <c r="B23" i="14"/>
  <c r="B26" i="14"/>
  <c r="B48" i="14"/>
  <c r="A23" i="11"/>
  <c r="A33" i="11"/>
  <c r="B30" i="14"/>
  <c r="A12" i="11"/>
  <c r="B18" i="15"/>
  <c r="B4" i="14"/>
  <c r="B4" i="15"/>
  <c r="A5" i="11"/>
  <c r="B8" i="15"/>
  <c r="A8" i="11"/>
  <c r="B8" i="14"/>
  <c r="A14" i="11"/>
  <c r="B14" i="14"/>
  <c r="B27" i="14"/>
  <c r="A27" i="11"/>
  <c r="B21" i="15"/>
  <c r="A15" i="11"/>
  <c r="B12" i="15"/>
  <c r="A4" i="11"/>
  <c r="B5" i="14"/>
  <c r="A42" i="11"/>
  <c r="B15" i="15"/>
  <c r="A47" i="11"/>
  <c r="B21" i="14"/>
  <c r="A43" i="11"/>
  <c r="A11" i="11"/>
  <c r="B11" i="14"/>
  <c r="B11" i="15"/>
  <c r="H4" i="14"/>
  <c r="E4" i="14"/>
  <c r="F5" i="14" s="1"/>
  <c r="E5" i="17"/>
  <c r="E4" i="17"/>
  <c r="E9" i="17"/>
  <c r="E14" i="17"/>
  <c r="E19" i="17"/>
  <c r="E24" i="17"/>
  <c r="E28" i="17"/>
  <c r="E32" i="17"/>
  <c r="E36" i="17"/>
  <c r="E40" i="17"/>
  <c r="E44" i="17"/>
  <c r="E48" i="17"/>
  <c r="E52" i="17"/>
  <c r="E56" i="17"/>
  <c r="E60" i="17"/>
  <c r="E64" i="17"/>
  <c r="E68" i="17"/>
  <c r="E72" i="17"/>
  <c r="E76" i="17"/>
  <c r="E10" i="17"/>
  <c r="E6" i="17"/>
  <c r="E11" i="17"/>
  <c r="E16" i="17"/>
  <c r="E21" i="17"/>
  <c r="E25" i="17"/>
  <c r="E29" i="17"/>
  <c r="E33" i="17"/>
  <c r="E37" i="17"/>
  <c r="E41" i="17"/>
  <c r="E45" i="17"/>
  <c r="E49" i="17"/>
  <c r="E53" i="17"/>
  <c r="E57" i="17"/>
  <c r="E61" i="17"/>
  <c r="E65" i="17"/>
  <c r="E69" i="17"/>
  <c r="E73" i="17"/>
  <c r="E77" i="17"/>
  <c r="E20" i="17"/>
  <c r="E30" i="17"/>
  <c r="E39" i="17"/>
  <c r="E62" i="17"/>
  <c r="E71" i="17"/>
  <c r="E78" i="17"/>
  <c r="E7" i="17"/>
  <c r="E18" i="17"/>
  <c r="E42" i="17"/>
  <c r="E51" i="17"/>
  <c r="E74" i="17"/>
  <c r="E23" i="17"/>
  <c r="E38" i="17"/>
  <c r="E59" i="17"/>
  <c r="E22" i="17"/>
  <c r="E31" i="17"/>
  <c r="E54" i="17"/>
  <c r="E63" i="17"/>
  <c r="E8" i="17"/>
  <c r="E34" i="17"/>
  <c r="E66" i="17"/>
  <c r="E46" i="17"/>
  <c r="E35" i="17"/>
  <c r="E67" i="17"/>
  <c r="E15" i="17"/>
  <c r="E17" i="17"/>
  <c r="E43" i="17"/>
  <c r="E75" i="17"/>
  <c r="E12" i="17"/>
  <c r="E55" i="17"/>
  <c r="E26" i="17"/>
  <c r="E58" i="17"/>
  <c r="E70" i="17"/>
  <c r="E13" i="17"/>
  <c r="E47" i="17"/>
  <c r="E27" i="17"/>
  <c r="E50" i="17"/>
  <c r="AW88" i="9" l="1"/>
  <c r="O6" i="9"/>
  <c r="Q9" i="9"/>
  <c r="P9" i="9"/>
  <c r="P8" i="9"/>
  <c r="Q10" i="9"/>
  <c r="P6" i="9"/>
  <c r="P10" i="9" s="1"/>
  <c r="E78" i="9"/>
  <c r="E77" i="9"/>
  <c r="E75" i="9"/>
  <c r="E76" i="9"/>
  <c r="E82" i="9"/>
  <c r="E80" i="9"/>
  <c r="E79" i="9"/>
  <c r="E81" i="9"/>
  <c r="E86" i="9"/>
  <c r="E85" i="9"/>
  <c r="E84" i="9"/>
  <c r="E83" i="9"/>
  <c r="E74" i="9"/>
  <c r="E73" i="9"/>
  <c r="E72" i="9"/>
  <c r="E71" i="9"/>
  <c r="E66" i="9"/>
  <c r="E65" i="9"/>
  <c r="E64" i="9"/>
  <c r="E63" i="9"/>
  <c r="E70" i="9"/>
  <c r="E69" i="9"/>
  <c r="E68" i="9"/>
  <c r="E67" i="9"/>
  <c r="E54" i="9"/>
  <c r="E53" i="9"/>
  <c r="E52" i="9"/>
  <c r="E51" i="9"/>
  <c r="E62" i="9"/>
  <c r="E61" i="9"/>
  <c r="E60" i="9"/>
  <c r="E59" i="9"/>
  <c r="E55" i="9"/>
  <c r="E56" i="9"/>
  <c r="E58" i="9"/>
  <c r="E57" i="9"/>
  <c r="E46" i="9"/>
  <c r="E44" i="9"/>
  <c r="E45" i="9"/>
  <c r="E43" i="9"/>
  <c r="E50" i="9"/>
  <c r="E49" i="9"/>
  <c r="E48" i="9"/>
  <c r="E47" i="9"/>
  <c r="E42" i="9"/>
  <c r="E41" i="9"/>
  <c r="E40" i="9"/>
  <c r="E39" i="9"/>
  <c r="E38" i="9"/>
  <c r="E37" i="9"/>
  <c r="E36" i="9"/>
  <c r="E35" i="9"/>
  <c r="E30" i="9"/>
  <c r="E29" i="9"/>
  <c r="E28" i="9"/>
  <c r="E27" i="9"/>
  <c r="E34" i="9"/>
  <c r="E31" i="9"/>
  <c r="E33" i="9"/>
  <c r="E32" i="9"/>
  <c r="E18" i="9"/>
  <c r="E17" i="9"/>
  <c r="E16" i="9"/>
  <c r="E15" i="9"/>
  <c r="E26" i="9"/>
  <c r="E25" i="9"/>
  <c r="E24" i="9"/>
  <c r="E23" i="9"/>
  <c r="E22" i="9"/>
  <c r="E20" i="9"/>
  <c r="E21" i="9"/>
  <c r="E19" i="9"/>
  <c r="E14" i="9"/>
  <c r="E13" i="9"/>
  <c r="E12" i="9"/>
  <c r="E11" i="9"/>
  <c r="E10" i="9"/>
  <c r="E9" i="9"/>
  <c r="E8" i="9"/>
  <c r="E7" i="9"/>
  <c r="E6" i="9"/>
  <c r="E5" i="9"/>
  <c r="E4" i="9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D23" i="15" s="1"/>
  <c r="E23" i="15" s="1"/>
  <c r="O8" i="9"/>
  <c r="D4" i="15"/>
  <c r="E4" i="15" s="1"/>
  <c r="F4" i="15" s="1"/>
  <c r="O9" i="9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G3" i="15"/>
  <c r="D5" i="14"/>
  <c r="G5" i="14"/>
  <c r="I4" i="14"/>
  <c r="J4" i="14" s="1"/>
  <c r="F43" i="17"/>
  <c r="F8" i="17"/>
  <c r="F74" i="17"/>
  <c r="F39" i="17"/>
  <c r="F57" i="17"/>
  <c r="F25" i="17"/>
  <c r="F68" i="17"/>
  <c r="F36" i="17"/>
  <c r="F5" i="17"/>
  <c r="F13" i="17"/>
  <c r="F17" i="17"/>
  <c r="F63" i="17"/>
  <c r="F51" i="17"/>
  <c r="F30" i="17"/>
  <c r="F53" i="17"/>
  <c r="F21" i="17"/>
  <c r="F64" i="17"/>
  <c r="F32" i="17"/>
  <c r="F15" i="17"/>
  <c r="F20" i="17"/>
  <c r="F28" i="17"/>
  <c r="F54" i="17"/>
  <c r="F16" i="17"/>
  <c r="F67" i="17"/>
  <c r="F18" i="17"/>
  <c r="F56" i="17"/>
  <c r="F26" i="17"/>
  <c r="F35" i="17"/>
  <c r="F22" i="17"/>
  <c r="F7" i="17"/>
  <c r="F73" i="17"/>
  <c r="F41" i="17"/>
  <c r="F6" i="17"/>
  <c r="F52" i="17"/>
  <c r="F19" i="17"/>
  <c r="F55" i="17"/>
  <c r="F46" i="17"/>
  <c r="F59" i="17"/>
  <c r="F78" i="17"/>
  <c r="F69" i="17"/>
  <c r="F37" i="17"/>
  <c r="F10" i="17"/>
  <c r="F48" i="17"/>
  <c r="F14" i="17"/>
  <c r="F70" i="17"/>
  <c r="F42" i="17"/>
  <c r="F49" i="17"/>
  <c r="F60" i="17"/>
  <c r="F58" i="17"/>
  <c r="F31" i="17"/>
  <c r="F77" i="17"/>
  <c r="F45" i="17"/>
  <c r="F11" i="17"/>
  <c r="F24" i="17"/>
  <c r="F50" i="17"/>
  <c r="F12" i="17"/>
  <c r="F66" i="17"/>
  <c r="F38" i="17"/>
  <c r="F71" i="17"/>
  <c r="F65" i="17"/>
  <c r="F33" i="17"/>
  <c r="F76" i="17"/>
  <c r="F44" i="17"/>
  <c r="F9" i="17"/>
  <c r="F27" i="17"/>
  <c r="F75" i="17"/>
  <c r="F34" i="17"/>
  <c r="F23" i="17"/>
  <c r="F62" i="17"/>
  <c r="F61" i="17"/>
  <c r="F29" i="17"/>
  <c r="F72" i="17"/>
  <c r="F40" i="17"/>
  <c r="F47" i="17"/>
  <c r="F4" i="17"/>
  <c r="E3" i="9" l="1"/>
  <c r="Y2" i="9"/>
  <c r="Y3" i="9" s="1"/>
  <c r="O10" i="9"/>
  <c r="D5" i="15"/>
  <c r="E5" i="15" s="1"/>
  <c r="D6" i="15"/>
  <c r="E6" i="15" s="1"/>
  <c r="D7" i="15"/>
  <c r="E7" i="15" s="1"/>
  <c r="D8" i="15"/>
  <c r="E8" i="15" s="1"/>
  <c r="D10" i="15"/>
  <c r="E10" i="15" s="1"/>
  <c r="D13" i="15"/>
  <c r="E13" i="15" s="1"/>
  <c r="D15" i="15"/>
  <c r="E15" i="15" s="1"/>
  <c r="D9" i="15"/>
  <c r="E9" i="15" s="1"/>
  <c r="D18" i="15"/>
  <c r="E18" i="15" s="1"/>
  <c r="D14" i="15"/>
  <c r="E14" i="15" s="1"/>
  <c r="D16" i="15"/>
  <c r="E16" i="15" s="1"/>
  <c r="D17" i="15"/>
  <c r="E17" i="15" s="1"/>
  <c r="D21" i="15"/>
  <c r="E21" i="15" s="1"/>
  <c r="D11" i="15"/>
  <c r="E11" i="15" s="1"/>
  <c r="D19" i="15"/>
  <c r="E19" i="15" s="1"/>
  <c r="D22" i="15"/>
  <c r="E22" i="15" s="1"/>
  <c r="D12" i="15"/>
  <c r="E12" i="15" s="1"/>
  <c r="D20" i="15"/>
  <c r="E20" i="15" s="1"/>
  <c r="I3" i="15"/>
  <c r="G4" i="15" s="1"/>
  <c r="I4" i="15" s="1"/>
  <c r="G5" i="15" s="1"/>
  <c r="I5" i="15" s="1"/>
  <c r="G6" i="15" s="1"/>
  <c r="I6" i="15" s="1"/>
  <c r="H5" i="14"/>
  <c r="E5" i="14"/>
  <c r="F6" i="14" s="1"/>
  <c r="K6" i="17"/>
  <c r="K7" i="17"/>
  <c r="K5" i="17"/>
  <c r="K4" i="17"/>
  <c r="K3" i="17"/>
  <c r="E100" i="9" l="1"/>
  <c r="E108" i="9"/>
  <c r="E116" i="9"/>
  <c r="E124" i="9"/>
  <c r="E132" i="9"/>
  <c r="E140" i="9"/>
  <c r="E148" i="9"/>
  <c r="E156" i="9"/>
  <c r="E164" i="9"/>
  <c r="E172" i="9"/>
  <c r="E180" i="9"/>
  <c r="E103" i="9"/>
  <c r="E111" i="9"/>
  <c r="E119" i="9"/>
  <c r="E127" i="9"/>
  <c r="E135" i="9"/>
  <c r="E143" i="9"/>
  <c r="E151" i="9"/>
  <c r="E159" i="9"/>
  <c r="E167" i="9"/>
  <c r="E175" i="9"/>
  <c r="E118" i="9"/>
  <c r="E98" i="9"/>
  <c r="E106" i="9"/>
  <c r="E114" i="9"/>
  <c r="E122" i="9"/>
  <c r="E130" i="9"/>
  <c r="E138" i="9"/>
  <c r="E146" i="9"/>
  <c r="E154" i="9"/>
  <c r="E162" i="9"/>
  <c r="E170" i="9"/>
  <c r="E178" i="9"/>
  <c r="E126" i="9"/>
  <c r="E101" i="9"/>
  <c r="E109" i="9"/>
  <c r="E117" i="9"/>
  <c r="E125" i="9"/>
  <c r="E133" i="9"/>
  <c r="E141" i="9"/>
  <c r="E149" i="9"/>
  <c r="E157" i="9"/>
  <c r="E165" i="9"/>
  <c r="E173" i="9"/>
  <c r="E181" i="9"/>
  <c r="E134" i="9"/>
  <c r="E174" i="9"/>
  <c r="E104" i="9"/>
  <c r="E112" i="9"/>
  <c r="E120" i="9"/>
  <c r="E128" i="9"/>
  <c r="E136" i="9"/>
  <c r="E144" i="9"/>
  <c r="E152" i="9"/>
  <c r="E160" i="9"/>
  <c r="E168" i="9"/>
  <c r="E176" i="9"/>
  <c r="E102" i="9"/>
  <c r="E110" i="9"/>
  <c r="E142" i="9"/>
  <c r="E158" i="9"/>
  <c r="E99" i="9"/>
  <c r="E107" i="9"/>
  <c r="E115" i="9"/>
  <c r="E123" i="9"/>
  <c r="E131" i="9"/>
  <c r="E139" i="9"/>
  <c r="E147" i="9"/>
  <c r="E155" i="9"/>
  <c r="E163" i="9"/>
  <c r="E171" i="9"/>
  <c r="E179" i="9"/>
  <c r="E150" i="9"/>
  <c r="E166" i="9"/>
  <c r="E105" i="9"/>
  <c r="E113" i="9"/>
  <c r="E121" i="9"/>
  <c r="E129" i="9"/>
  <c r="E137" i="9"/>
  <c r="E145" i="9"/>
  <c r="E153" i="9"/>
  <c r="E161" i="9"/>
  <c r="E169" i="9"/>
  <c r="E177" i="9"/>
  <c r="R4" i="9"/>
  <c r="R7" i="9"/>
  <c r="R8" i="9" s="1"/>
  <c r="R3" i="9"/>
  <c r="R9" i="9" s="1"/>
  <c r="R5" i="9"/>
  <c r="E88" i="9"/>
  <c r="F6" i="15"/>
  <c r="F5" i="15"/>
  <c r="F7" i="15"/>
  <c r="F8" i="15"/>
  <c r="F17" i="15"/>
  <c r="F9" i="15"/>
  <c r="F10" i="15"/>
  <c r="F12" i="15"/>
  <c r="F13" i="15"/>
  <c r="F23" i="15"/>
  <c r="O4" i="15" s="1"/>
  <c r="F15" i="15"/>
  <c r="F18" i="15"/>
  <c r="F21" i="15"/>
  <c r="F11" i="15"/>
  <c r="F19" i="15"/>
  <c r="F14" i="15"/>
  <c r="F20" i="15"/>
  <c r="F16" i="15"/>
  <c r="F22" i="15"/>
  <c r="Y4" i="9"/>
  <c r="G2" i="9" s="1"/>
  <c r="Y5" i="9"/>
  <c r="Y6" i="9" s="1"/>
  <c r="J5" i="15"/>
  <c r="K5" i="15" s="1"/>
  <c r="J3" i="15"/>
  <c r="K3" i="15" s="1"/>
  <c r="L3" i="15" s="1"/>
  <c r="M3" i="15" s="1"/>
  <c r="J4" i="15"/>
  <c r="K4" i="15" s="1"/>
  <c r="D6" i="14"/>
  <c r="G6" i="14"/>
  <c r="I5" i="14"/>
  <c r="J5" i="14" s="1"/>
  <c r="K8" i="17"/>
  <c r="L4" i="17" s="1"/>
  <c r="H10" i="17" s="1"/>
  <c r="G7" i="15"/>
  <c r="I7" i="15" s="1"/>
  <c r="J6" i="15"/>
  <c r="K6" i="15" s="1"/>
  <c r="R6" i="9" l="1"/>
  <c r="R10" i="9" s="1"/>
  <c r="H2" i="9"/>
  <c r="L4" i="15"/>
  <c r="M4" i="15" s="1"/>
  <c r="L5" i="15"/>
  <c r="M5" i="15" s="1"/>
  <c r="H6" i="14"/>
  <c r="E6" i="14"/>
  <c r="F7" i="14" s="1"/>
  <c r="L6" i="17"/>
  <c r="H47" i="17" s="1"/>
  <c r="H5" i="17"/>
  <c r="L3" i="17"/>
  <c r="H24" i="17" s="1"/>
  <c r="H45" i="17"/>
  <c r="H20" i="17"/>
  <c r="H50" i="17"/>
  <c r="H55" i="17"/>
  <c r="H75" i="17"/>
  <c r="L5" i="17"/>
  <c r="H51" i="17" s="1"/>
  <c r="H70" i="17"/>
  <c r="H40" i="17"/>
  <c r="H65" i="17"/>
  <c r="H30" i="17"/>
  <c r="H25" i="17"/>
  <c r="H60" i="17"/>
  <c r="H15" i="17"/>
  <c r="L7" i="17"/>
  <c r="H48" i="17" s="1"/>
  <c r="H35" i="17"/>
  <c r="L6" i="15"/>
  <c r="M6" i="15" s="1"/>
  <c r="G8" i="15"/>
  <c r="I8" i="15" s="1"/>
  <c r="J7" i="15"/>
  <c r="K7" i="15" s="1"/>
  <c r="L7" i="15" s="1"/>
  <c r="M7" i="15" s="1"/>
  <c r="F2" i="9" l="1"/>
  <c r="I2" i="9"/>
  <c r="J2" i="9" s="1"/>
  <c r="G3" i="9"/>
  <c r="D7" i="14"/>
  <c r="G7" i="14"/>
  <c r="I6" i="14"/>
  <c r="J6" i="14" s="1"/>
  <c r="H4" i="17"/>
  <c r="H33" i="17"/>
  <c r="H22" i="17"/>
  <c r="H66" i="17"/>
  <c r="H68" i="17"/>
  <c r="H21" i="17"/>
  <c r="H42" i="17"/>
  <c r="H26" i="17"/>
  <c r="H23" i="17"/>
  <c r="H32" i="17"/>
  <c r="H78" i="17"/>
  <c r="H37" i="17"/>
  <c r="H28" i="17"/>
  <c r="H41" i="17"/>
  <c r="H16" i="17"/>
  <c r="H27" i="17"/>
  <c r="H53" i="17"/>
  <c r="H11" i="17"/>
  <c r="H57" i="17"/>
  <c r="H17" i="17"/>
  <c r="H13" i="17"/>
  <c r="H76" i="17"/>
  <c r="H72" i="17"/>
  <c r="H14" i="17"/>
  <c r="H58" i="17"/>
  <c r="H56" i="17"/>
  <c r="H67" i="17"/>
  <c r="H49" i="17"/>
  <c r="H73" i="17"/>
  <c r="H71" i="17"/>
  <c r="H52" i="17"/>
  <c r="H63" i="17"/>
  <c r="H46" i="17"/>
  <c r="H6" i="17"/>
  <c r="H12" i="17"/>
  <c r="H77" i="17"/>
  <c r="H18" i="17"/>
  <c r="H61" i="17"/>
  <c r="H62" i="17"/>
  <c r="H7" i="17"/>
  <c r="H54" i="17"/>
  <c r="H9" i="17"/>
  <c r="H59" i="17"/>
  <c r="H69" i="17"/>
  <c r="H29" i="17"/>
  <c r="H39" i="17"/>
  <c r="H44" i="17"/>
  <c r="H34" i="17"/>
  <c r="H74" i="17"/>
  <c r="H8" i="17"/>
  <c r="H19" i="17"/>
  <c r="L8" i="17"/>
  <c r="H64" i="17"/>
  <c r="H38" i="17"/>
  <c r="H31" i="17"/>
  <c r="H43" i="17"/>
  <c r="H36" i="17"/>
  <c r="G9" i="15"/>
  <c r="I9" i="15" s="1"/>
  <c r="J8" i="15"/>
  <c r="K8" i="15" s="1"/>
  <c r="L8" i="15" s="1"/>
  <c r="M8" i="15" s="1"/>
  <c r="H3" i="9" l="1"/>
  <c r="H7" i="14"/>
  <c r="E7" i="14"/>
  <c r="F8" i="14"/>
  <c r="G10" i="15"/>
  <c r="I10" i="15" s="1"/>
  <c r="J9" i="15"/>
  <c r="K9" i="15" s="1"/>
  <c r="L9" i="15" s="1"/>
  <c r="M9" i="15" s="1"/>
  <c r="F3" i="9" l="1"/>
  <c r="I3" i="9"/>
  <c r="J3" i="9" s="1"/>
  <c r="G4" i="9"/>
  <c r="G8" i="14"/>
  <c r="D8" i="14"/>
  <c r="I7" i="14"/>
  <c r="J7" i="14" s="1"/>
  <c r="G11" i="15"/>
  <c r="I11" i="15" s="1"/>
  <c r="J10" i="15"/>
  <c r="K10" i="15" s="1"/>
  <c r="H4" i="9" l="1"/>
  <c r="E8" i="14"/>
  <c r="F9" i="14" s="1"/>
  <c r="H8" i="14"/>
  <c r="I8" i="14" s="1"/>
  <c r="J8" i="14" s="1"/>
  <c r="L10" i="15"/>
  <c r="M10" i="15" s="1"/>
  <c r="G12" i="15"/>
  <c r="I12" i="15" s="1"/>
  <c r="J11" i="15"/>
  <c r="K11" i="15" s="1"/>
  <c r="L11" i="15" s="1"/>
  <c r="M11" i="15" s="1"/>
  <c r="F4" i="9" l="1"/>
  <c r="I4" i="9"/>
  <c r="J4" i="9" s="1"/>
  <c r="G5" i="9"/>
  <c r="D9" i="14"/>
  <c r="G9" i="14"/>
  <c r="G13" i="15"/>
  <c r="I13" i="15" s="1"/>
  <c r="J12" i="15"/>
  <c r="K12" i="15" s="1"/>
  <c r="L12" i="15" s="1"/>
  <c r="M12" i="15" s="1"/>
  <c r="H5" i="9" l="1"/>
  <c r="H9" i="14"/>
  <c r="I9" i="14" s="1"/>
  <c r="J9" i="14" s="1"/>
  <c r="E9" i="14"/>
  <c r="F10" i="14" s="1"/>
  <c r="G14" i="15"/>
  <c r="I14" i="15" s="1"/>
  <c r="J13" i="15"/>
  <c r="K13" i="15" s="1"/>
  <c r="L13" i="15" s="1"/>
  <c r="M13" i="15" s="1"/>
  <c r="F5" i="9" l="1"/>
  <c r="I5" i="9"/>
  <c r="J5" i="9" s="1"/>
  <c r="G6" i="9"/>
  <c r="G10" i="14"/>
  <c r="D10" i="14"/>
  <c r="G15" i="15"/>
  <c r="I15" i="15" s="1"/>
  <c r="J14" i="15"/>
  <c r="K14" i="15" s="1"/>
  <c r="L14" i="15" s="1"/>
  <c r="M14" i="15" s="1"/>
  <c r="H6" i="9" l="1"/>
  <c r="E10" i="14"/>
  <c r="F11" i="14" s="1"/>
  <c r="H10" i="14"/>
  <c r="I10" i="14" s="1"/>
  <c r="J10" i="14" s="1"/>
  <c r="G16" i="15"/>
  <c r="I16" i="15" s="1"/>
  <c r="J15" i="15"/>
  <c r="K15" i="15" s="1"/>
  <c r="L15" i="15" s="1"/>
  <c r="M15" i="15" s="1"/>
  <c r="F6" i="9" l="1"/>
  <c r="I6" i="9"/>
  <c r="J6" i="9" s="1"/>
  <c r="G7" i="9"/>
  <c r="D11" i="14"/>
  <c r="G11" i="14"/>
  <c r="G17" i="15"/>
  <c r="I17" i="15" s="1"/>
  <c r="J16" i="15"/>
  <c r="K16" i="15" s="1"/>
  <c r="L16" i="15" s="1"/>
  <c r="M16" i="15" s="1"/>
  <c r="H7" i="9" l="1"/>
  <c r="H11" i="14"/>
  <c r="I11" i="14" s="1"/>
  <c r="J11" i="14" s="1"/>
  <c r="E11" i="14"/>
  <c r="F12" i="14" s="1"/>
  <c r="G18" i="15"/>
  <c r="I18" i="15" s="1"/>
  <c r="J17" i="15"/>
  <c r="K17" i="15" s="1"/>
  <c r="L17" i="15" s="1"/>
  <c r="M17" i="15" s="1"/>
  <c r="F7" i="9" l="1"/>
  <c r="I7" i="9"/>
  <c r="J7" i="9" s="1"/>
  <c r="G8" i="9"/>
  <c r="D12" i="14"/>
  <c r="G12" i="14"/>
  <c r="G19" i="15"/>
  <c r="I19" i="15" s="1"/>
  <c r="J18" i="15"/>
  <c r="K18" i="15" s="1"/>
  <c r="L18" i="15" s="1"/>
  <c r="M18" i="15" s="1"/>
  <c r="H8" i="9" l="1"/>
  <c r="H12" i="14"/>
  <c r="I12" i="14" s="1"/>
  <c r="J12" i="14" s="1"/>
  <c r="E12" i="14"/>
  <c r="F13" i="14" s="1"/>
  <c r="G20" i="15"/>
  <c r="I20" i="15" s="1"/>
  <c r="J19" i="15"/>
  <c r="K19" i="15" s="1"/>
  <c r="L19" i="15" s="1"/>
  <c r="M19" i="15" s="1"/>
  <c r="F8" i="9" l="1"/>
  <c r="I8" i="9"/>
  <c r="J8" i="9" s="1"/>
  <c r="G9" i="9"/>
  <c r="G13" i="14"/>
  <c r="D13" i="14"/>
  <c r="G21" i="15"/>
  <c r="I21" i="15" s="1"/>
  <c r="J20" i="15"/>
  <c r="K20" i="15" s="1"/>
  <c r="L20" i="15" s="1"/>
  <c r="M20" i="15" s="1"/>
  <c r="H9" i="9" l="1"/>
  <c r="I9" i="9" s="1"/>
  <c r="E13" i="14"/>
  <c r="F14" i="14" s="1"/>
  <c r="H13" i="14"/>
  <c r="I13" i="14" s="1"/>
  <c r="J13" i="14" s="1"/>
  <c r="G22" i="15"/>
  <c r="I22" i="15" s="1"/>
  <c r="J21" i="15"/>
  <c r="K21" i="15" s="1"/>
  <c r="L21" i="15" s="1"/>
  <c r="M21" i="15" s="1"/>
  <c r="J9" i="9" l="1"/>
  <c r="G10" i="9"/>
  <c r="F9" i="9"/>
  <c r="D14" i="14"/>
  <c r="G14" i="14"/>
  <c r="G23" i="15"/>
  <c r="I23" i="15" s="1"/>
  <c r="J23" i="15" s="1"/>
  <c r="K23" i="15" s="1"/>
  <c r="J22" i="15"/>
  <c r="K22" i="15" s="1"/>
  <c r="L22" i="15" s="1"/>
  <c r="M22" i="15" s="1"/>
  <c r="H10" i="9" l="1"/>
  <c r="H14" i="14"/>
  <c r="I14" i="14" s="1"/>
  <c r="J14" i="14" s="1"/>
  <c r="E14" i="14"/>
  <c r="F15" i="14" s="1"/>
  <c r="L23" i="15"/>
  <c r="F10" i="9" l="1"/>
  <c r="I10" i="9"/>
  <c r="J10" i="9" s="1"/>
  <c r="G11" i="9"/>
  <c r="D15" i="14"/>
  <c r="G15" i="14"/>
  <c r="M23" i="15"/>
  <c r="N17" i="15"/>
  <c r="H11" i="9" l="1"/>
  <c r="H15" i="14"/>
  <c r="I15" i="14" s="1"/>
  <c r="J15" i="14" s="1"/>
  <c r="E15" i="14"/>
  <c r="F16" i="14" s="1"/>
  <c r="F11" i="9" l="1"/>
  <c r="I11" i="9"/>
  <c r="J11" i="9" s="1"/>
  <c r="G12" i="9"/>
  <c r="G16" i="14"/>
  <c r="D16" i="14"/>
  <c r="H12" i="9" l="1"/>
  <c r="E16" i="14"/>
  <c r="F17" i="14" s="1"/>
  <c r="H16" i="14"/>
  <c r="I16" i="14" s="1"/>
  <c r="J16" i="14" s="1"/>
  <c r="F12" i="9" l="1"/>
  <c r="I12" i="9"/>
  <c r="J12" i="9" s="1"/>
  <c r="G13" i="9"/>
  <c r="G17" i="14"/>
  <c r="D17" i="14"/>
  <c r="H13" i="9" l="1"/>
  <c r="E17" i="14"/>
  <c r="F18" i="14" s="1"/>
  <c r="H17" i="14"/>
  <c r="I17" i="14" s="1"/>
  <c r="J17" i="14" s="1"/>
  <c r="F13" i="9" l="1"/>
  <c r="I13" i="9"/>
  <c r="J13" i="9" s="1"/>
  <c r="G14" i="9"/>
  <c r="G18" i="14"/>
  <c r="D18" i="14"/>
  <c r="H14" i="9" l="1"/>
  <c r="E18" i="14"/>
  <c r="F19" i="14" s="1"/>
  <c r="H18" i="14"/>
  <c r="I18" i="14" s="1"/>
  <c r="J18" i="14" s="1"/>
  <c r="I14" i="9" l="1"/>
  <c r="J14" i="9" s="1"/>
  <c r="F14" i="9"/>
  <c r="D19" i="14"/>
  <c r="G19" i="14"/>
  <c r="J15" i="9" l="1"/>
  <c r="K14" i="9" s="1"/>
  <c r="H19" i="14"/>
  <c r="I19" i="14" s="1"/>
  <c r="J19" i="14" s="1"/>
  <c r="E19" i="14"/>
  <c r="F20" i="14" s="1"/>
  <c r="L14" i="9" l="1"/>
  <c r="L8" i="9"/>
  <c r="L7" i="9"/>
  <c r="K6" i="9"/>
  <c r="L12" i="9"/>
  <c r="L6" i="9"/>
  <c r="L3" i="9"/>
  <c r="L11" i="9"/>
  <c r="L4" i="9"/>
  <c r="K4" i="9"/>
  <c r="L5" i="9"/>
  <c r="K11" i="9"/>
  <c r="K10" i="9"/>
  <c r="K8" i="9"/>
  <c r="L9" i="9"/>
  <c r="K2" i="9"/>
  <c r="K3" i="9"/>
  <c r="K12" i="9"/>
  <c r="L13" i="9"/>
  <c r="K9" i="9"/>
  <c r="K5" i="9"/>
  <c r="K13" i="9"/>
  <c r="L10" i="9"/>
  <c r="K7" i="9"/>
  <c r="L2" i="9"/>
  <c r="G20" i="14"/>
  <c r="D20" i="14"/>
  <c r="K15" i="9" l="1"/>
  <c r="E20" i="14"/>
  <c r="F21" i="14" s="1"/>
  <c r="H20" i="14"/>
  <c r="I20" i="14" s="1"/>
  <c r="J20" i="14" s="1"/>
  <c r="D21" i="14" l="1"/>
  <c r="G21" i="14"/>
  <c r="H21" i="14" l="1"/>
  <c r="I21" i="14" s="1"/>
  <c r="J21" i="14" s="1"/>
  <c r="E21" i="14"/>
  <c r="F22" i="14" s="1"/>
  <c r="G22" i="14" l="1"/>
  <c r="D22" i="14"/>
  <c r="E22" i="14" l="1"/>
  <c r="F23" i="14" s="1"/>
  <c r="H22" i="14"/>
  <c r="I22" i="14" s="1"/>
  <c r="J22" i="14" s="1"/>
  <c r="D23" i="14" l="1"/>
  <c r="G23" i="14"/>
  <c r="H23" i="14" l="1"/>
  <c r="I23" i="14" s="1"/>
  <c r="J23" i="14" s="1"/>
  <c r="E23" i="14"/>
  <c r="F24" i="14" s="1"/>
  <c r="D24" i="14" l="1"/>
  <c r="G24" i="14"/>
  <c r="E24" i="14" l="1"/>
  <c r="F25" i="14" s="1"/>
  <c r="H24" i="14"/>
  <c r="I24" i="14" s="1"/>
  <c r="J24" i="14" s="1"/>
  <c r="G25" i="14" l="1"/>
  <c r="D25" i="14"/>
  <c r="H25" i="14" l="1"/>
  <c r="I25" i="14" s="1"/>
  <c r="J25" i="14" s="1"/>
  <c r="E25" i="14"/>
  <c r="F26" i="14" s="1"/>
  <c r="G26" i="14" l="1"/>
  <c r="D26" i="14"/>
  <c r="E26" i="14" l="1"/>
  <c r="F27" i="14" s="1"/>
  <c r="H26" i="14"/>
  <c r="I26" i="14" s="1"/>
  <c r="J26" i="14" s="1"/>
  <c r="G27" i="14" l="1"/>
  <c r="D27" i="14"/>
  <c r="H27" i="14" l="1"/>
  <c r="I27" i="14" s="1"/>
  <c r="J27" i="14" s="1"/>
  <c r="E27" i="14"/>
  <c r="F28" i="14" s="1"/>
  <c r="D28" i="14" l="1"/>
  <c r="G28" i="14"/>
  <c r="E28" i="14" l="1"/>
  <c r="F29" i="14" s="1"/>
  <c r="H28" i="14"/>
  <c r="I28" i="14" s="1"/>
  <c r="J28" i="14" s="1"/>
  <c r="G29" i="14" l="1"/>
  <c r="D29" i="14"/>
  <c r="H29" i="14" l="1"/>
  <c r="I29" i="14" s="1"/>
  <c r="J29" i="14" s="1"/>
  <c r="E29" i="14"/>
  <c r="F30" i="14" s="1"/>
  <c r="D30" i="14" l="1"/>
  <c r="G30" i="14"/>
  <c r="H30" i="14" l="1"/>
  <c r="I30" i="14" s="1"/>
  <c r="J30" i="14" s="1"/>
  <c r="E30" i="14"/>
  <c r="F31" i="14" s="1"/>
  <c r="D31" i="14" l="1"/>
  <c r="G31" i="14"/>
  <c r="H31" i="14" l="1"/>
  <c r="I31" i="14" s="1"/>
  <c r="J31" i="14" s="1"/>
  <c r="E31" i="14"/>
  <c r="F32" i="14" s="1"/>
  <c r="D32" i="14" l="1"/>
  <c r="G32" i="14"/>
  <c r="H32" i="14" l="1"/>
  <c r="I32" i="14" s="1"/>
  <c r="J32" i="14" s="1"/>
  <c r="E32" i="14"/>
  <c r="F33" i="14" s="1"/>
  <c r="D33" i="14" l="1"/>
  <c r="G33" i="14"/>
  <c r="E33" i="14" l="1"/>
  <c r="F34" i="14" s="1"/>
  <c r="H33" i="14"/>
  <c r="I33" i="14" s="1"/>
  <c r="J33" i="14" s="1"/>
  <c r="G34" i="14" l="1"/>
  <c r="D34" i="14"/>
  <c r="E34" i="14" l="1"/>
  <c r="F35" i="14" s="1"/>
  <c r="H34" i="14"/>
  <c r="I34" i="14" s="1"/>
  <c r="J34" i="14" s="1"/>
  <c r="D35" i="14" l="1"/>
  <c r="G35" i="14"/>
  <c r="E35" i="14" l="1"/>
  <c r="F36" i="14" s="1"/>
  <c r="H35" i="14"/>
  <c r="I35" i="14" s="1"/>
  <c r="J35" i="14" s="1"/>
  <c r="D36" i="14" l="1"/>
  <c r="G36" i="14"/>
  <c r="E36" i="14" l="1"/>
  <c r="F37" i="14" s="1"/>
  <c r="H36" i="14"/>
  <c r="I36" i="14" s="1"/>
  <c r="J36" i="14" s="1"/>
  <c r="G37" i="14" l="1"/>
  <c r="D37" i="14"/>
  <c r="E37" i="14" l="1"/>
  <c r="F38" i="14" s="1"/>
  <c r="H37" i="14"/>
  <c r="I37" i="14" s="1"/>
  <c r="J37" i="14" s="1"/>
  <c r="G38" i="14" l="1"/>
  <c r="D38" i="14"/>
  <c r="E38" i="14" l="1"/>
  <c r="F39" i="14" s="1"/>
  <c r="H38" i="14"/>
  <c r="I38" i="14" s="1"/>
  <c r="J38" i="14" s="1"/>
  <c r="G39" i="14" l="1"/>
  <c r="D39" i="14"/>
  <c r="H39" i="14" l="1"/>
  <c r="I39" i="14" s="1"/>
  <c r="J39" i="14" s="1"/>
  <c r="E39" i="14"/>
  <c r="F40" i="14" s="1"/>
  <c r="D40" i="14" l="1"/>
  <c r="G40" i="14"/>
  <c r="H40" i="14" l="1"/>
  <c r="I40" i="14" s="1"/>
  <c r="J40" i="14" s="1"/>
  <c r="E40" i="14"/>
  <c r="F41" i="14" s="1"/>
  <c r="D41" i="14" l="1"/>
  <c r="G41" i="14"/>
  <c r="H41" i="14" l="1"/>
  <c r="I41" i="14" s="1"/>
  <c r="J41" i="14" s="1"/>
  <c r="E41" i="14"/>
  <c r="F42" i="14" s="1"/>
  <c r="G42" i="14" l="1"/>
  <c r="D42" i="14"/>
  <c r="H42" i="14" l="1"/>
  <c r="I42" i="14" s="1"/>
  <c r="J42" i="14" s="1"/>
  <c r="E42" i="14"/>
  <c r="F43" i="14"/>
  <c r="D43" i="14" l="1"/>
  <c r="G43" i="14"/>
  <c r="E43" i="14" l="1"/>
  <c r="F44" i="14" s="1"/>
  <c r="H43" i="14"/>
  <c r="I43" i="14" s="1"/>
  <c r="J43" i="14" s="1"/>
  <c r="D44" i="14" l="1"/>
  <c r="G44" i="14"/>
  <c r="H44" i="14" l="1"/>
  <c r="I44" i="14" s="1"/>
  <c r="J44" i="14" s="1"/>
  <c r="E44" i="14"/>
  <c r="F45" i="14" s="1"/>
  <c r="D45" i="14" l="1"/>
  <c r="G45" i="14"/>
  <c r="E45" i="14" l="1"/>
  <c r="F46" i="14" s="1"/>
  <c r="H45" i="14"/>
  <c r="I45" i="14" s="1"/>
  <c r="J45" i="14" s="1"/>
  <c r="D46" i="14" l="1"/>
  <c r="G46" i="14"/>
  <c r="E46" i="14" l="1"/>
  <c r="F47" i="14" s="1"/>
  <c r="H46" i="14"/>
  <c r="I46" i="14" s="1"/>
  <c r="J46" i="14" s="1"/>
  <c r="G47" i="14" l="1"/>
  <c r="D47" i="14"/>
  <c r="H47" i="14" l="1"/>
  <c r="I47" i="14" s="1"/>
  <c r="J47" i="14" s="1"/>
  <c r="E47" i="14"/>
  <c r="F48" i="14" s="1"/>
  <c r="D48" i="14" l="1"/>
  <c r="G48" i="14"/>
  <c r="E48" i="14" l="1"/>
  <c r="F49" i="14" s="1"/>
  <c r="H48" i="14"/>
  <c r="I48" i="14" s="1"/>
  <c r="J48" i="14" s="1"/>
  <c r="D49" i="14" l="1"/>
  <c r="G49" i="14"/>
  <c r="E49" i="14" l="1"/>
  <c r="F50" i="14" s="1"/>
  <c r="H49" i="14"/>
  <c r="I49" i="14" s="1"/>
  <c r="J49" i="14" s="1"/>
  <c r="G50" i="14" l="1"/>
  <c r="D50" i="14"/>
  <c r="E50" i="14" l="1"/>
  <c r="F51" i="14" s="1"/>
  <c r="H50" i="14"/>
  <c r="I50" i="14" s="1"/>
  <c r="J50" i="14" s="1"/>
  <c r="G51" i="14" l="1"/>
  <c r="D51" i="14"/>
  <c r="E51" i="14" l="1"/>
  <c r="F52" i="14" s="1"/>
  <c r="H51" i="14"/>
  <c r="I51" i="14" s="1"/>
  <c r="J51" i="14" s="1"/>
  <c r="G52" i="14" l="1"/>
  <c r="D52" i="14"/>
  <c r="H52" i="14" l="1"/>
  <c r="I52" i="14" s="1"/>
  <c r="J52" i="14" s="1"/>
  <c r="E52" i="14"/>
  <c r="F53" i="14"/>
  <c r="D53" i="14" l="1"/>
  <c r="G53" i="14"/>
  <c r="H53" i="14" l="1"/>
  <c r="I53" i="14" s="1"/>
  <c r="J53" i="14" s="1"/>
  <c r="E53" i="14"/>
  <c r="F54" i="14" s="1"/>
  <c r="D54" i="14" l="1"/>
  <c r="G54" i="14"/>
  <c r="H54" i="14" l="1"/>
  <c r="I54" i="14" s="1"/>
  <c r="J54" i="14" s="1"/>
  <c r="E54" i="14"/>
  <c r="F55" i="14" s="1"/>
  <c r="G55" i="14" l="1"/>
  <c r="D55" i="14"/>
  <c r="H55" i="14" l="1"/>
  <c r="I55" i="14" s="1"/>
  <c r="J55" i="14" s="1"/>
  <c r="E55" i="14"/>
  <c r="F56" i="14" s="1"/>
  <c r="G56" i="14" l="1"/>
  <c r="D56" i="14"/>
  <c r="E56" i="14" l="1"/>
  <c r="F57" i="14"/>
  <c r="H56" i="14"/>
  <c r="I56" i="14" s="1"/>
  <c r="J56" i="14" s="1"/>
  <c r="D57" i="14" l="1"/>
  <c r="G57" i="14"/>
  <c r="H57" i="14" l="1"/>
  <c r="I57" i="14" s="1"/>
  <c r="J57" i="14" s="1"/>
  <c r="E57" i="14"/>
  <c r="F58" i="14" s="1"/>
  <c r="D58" i="14" l="1"/>
  <c r="G58" i="14"/>
  <c r="H58" i="14" l="1"/>
  <c r="I58" i="14" s="1"/>
  <c r="J58" i="14" s="1"/>
  <c r="E58" i="14"/>
  <c r="F59" i="14" s="1"/>
  <c r="D59" i="14" l="1"/>
  <c r="G59" i="14"/>
  <c r="E59" i="14" l="1"/>
  <c r="F60" i="14" s="1"/>
  <c r="H59" i="14"/>
  <c r="I59" i="14" s="1"/>
  <c r="J59" i="14" s="1"/>
  <c r="G60" i="14" l="1"/>
  <c r="D60" i="14"/>
  <c r="H60" i="14" l="1"/>
  <c r="I60" i="14" s="1"/>
  <c r="J60" i="14" s="1"/>
  <c r="E60" i="14"/>
  <c r="F61" i="14" s="1"/>
  <c r="D61" i="14" l="1"/>
  <c r="G61" i="14"/>
  <c r="H61" i="14" l="1"/>
  <c r="I61" i="14" s="1"/>
  <c r="J61" i="14" s="1"/>
  <c r="E61" i="14"/>
  <c r="F62" i="14" s="1"/>
  <c r="G62" i="14" l="1"/>
  <c r="D62" i="14"/>
  <c r="E62" i="14" l="1"/>
  <c r="F63" i="14" s="1"/>
  <c r="H62" i="14"/>
  <c r="I62" i="14" s="1"/>
  <c r="J62" i="14" s="1"/>
  <c r="G63" i="14" l="1"/>
  <c r="D63" i="14"/>
  <c r="E63" i="14" l="1"/>
  <c r="F64" i="14"/>
  <c r="H63" i="14"/>
  <c r="I63" i="14" s="1"/>
  <c r="J63" i="14" s="1"/>
  <c r="G64" i="14" l="1"/>
  <c r="D64" i="14"/>
  <c r="E64" i="14" l="1"/>
  <c r="F65" i="14" s="1"/>
  <c r="H64" i="14"/>
  <c r="I64" i="14" s="1"/>
  <c r="J64" i="14" s="1"/>
  <c r="D65" i="14" l="1"/>
  <c r="G65" i="14"/>
  <c r="H65" i="14" l="1"/>
  <c r="I65" i="14" s="1"/>
  <c r="J65" i="14" s="1"/>
  <c r="E65" i="14"/>
  <c r="F66" i="14" s="1"/>
  <c r="D66" i="14" l="1"/>
  <c r="G66" i="14"/>
  <c r="E66" i="14" l="1"/>
  <c r="F67" i="14" s="1"/>
  <c r="H66" i="14"/>
  <c r="I66" i="14" s="1"/>
  <c r="J66" i="14" s="1"/>
  <c r="D67" i="14" l="1"/>
  <c r="G67" i="14"/>
  <c r="H67" i="14" l="1"/>
  <c r="I67" i="14" s="1"/>
  <c r="J67" i="14" s="1"/>
  <c r="E67" i="14"/>
  <c r="F68" i="14" s="1"/>
  <c r="D68" i="14" l="1"/>
  <c r="G68" i="14"/>
  <c r="E68" i="14" l="1"/>
  <c r="F69" i="14" s="1"/>
  <c r="H68" i="14"/>
  <c r="I68" i="14" s="1"/>
  <c r="J68" i="14" s="1"/>
  <c r="D69" i="14" l="1"/>
  <c r="G69" i="14"/>
  <c r="H69" i="14" l="1"/>
  <c r="I69" i="14" s="1"/>
  <c r="J69" i="14" s="1"/>
  <c r="E69" i="14"/>
  <c r="F70" i="14" s="1"/>
  <c r="D70" i="14" l="1"/>
  <c r="G70" i="14"/>
  <c r="E70" i="14" l="1"/>
  <c r="F71" i="14" s="1"/>
  <c r="H70" i="14"/>
  <c r="I70" i="14" s="1"/>
  <c r="J70" i="14" s="1"/>
  <c r="G71" i="14" l="1"/>
  <c r="D71" i="14"/>
  <c r="E71" i="14" l="1"/>
  <c r="F72" i="14" s="1"/>
  <c r="H71" i="14"/>
  <c r="I71" i="14" s="1"/>
  <c r="J71" i="14" s="1"/>
  <c r="G72" i="14" l="1"/>
  <c r="D72" i="14"/>
  <c r="E72" i="14" l="1"/>
  <c r="F73" i="14" s="1"/>
  <c r="H72" i="14"/>
  <c r="I72" i="14" s="1"/>
  <c r="J72" i="14" s="1"/>
  <c r="G73" i="14" l="1"/>
  <c r="D73" i="14"/>
  <c r="E73" i="14" l="1"/>
  <c r="F74" i="14" s="1"/>
  <c r="H73" i="14"/>
  <c r="I73" i="14" s="1"/>
  <c r="J73" i="14" s="1"/>
  <c r="G74" i="14" l="1"/>
  <c r="D74" i="14"/>
  <c r="H74" i="14" l="1"/>
  <c r="I74" i="14" s="1"/>
  <c r="J74" i="14" s="1"/>
  <c r="E74" i="14"/>
  <c r="F75" i="14" s="1"/>
  <c r="G75" i="14" l="1"/>
  <c r="D75" i="14"/>
  <c r="H75" i="14" l="1"/>
  <c r="I75" i="14" s="1"/>
  <c r="J75" i="14" s="1"/>
  <c r="E75" i="14"/>
  <c r="F76" i="14" s="1"/>
  <c r="D76" i="14" l="1"/>
  <c r="G76" i="14"/>
  <c r="H76" i="14" l="1"/>
  <c r="I76" i="14" s="1"/>
  <c r="J76" i="14" s="1"/>
  <c r="E76" i="14"/>
  <c r="F77" i="14" s="1"/>
  <c r="G77" i="14" l="1"/>
  <c r="D77" i="14"/>
  <c r="E77" i="14" l="1"/>
  <c r="F78" i="14" s="1"/>
  <c r="O1" i="14" s="1"/>
  <c r="H77" i="14"/>
  <c r="I77" i="14" s="1"/>
  <c r="G78" i="14"/>
  <c r="H78" i="14" l="1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M5" i="14"/>
  <c r="J77" i="14"/>
  <c r="I78" i="14"/>
  <c r="K77" i="14"/>
  <c r="L11" i="14" l="1"/>
  <c r="L31" i="14"/>
  <c r="L33" i="14"/>
  <c r="L40" i="14"/>
  <c r="L51" i="14"/>
  <c r="L16" i="14"/>
  <c r="L34" i="14"/>
  <c r="L49" i="14"/>
  <c r="L63" i="14"/>
  <c r="L15" i="14"/>
  <c r="L37" i="14"/>
  <c r="L44" i="14"/>
  <c r="L25" i="14"/>
  <c r="L38" i="14"/>
  <c r="L59" i="14"/>
  <c r="L12" i="14"/>
  <c r="L57" i="14"/>
  <c r="L76" i="14"/>
  <c r="L61" i="14"/>
  <c r="L71" i="14"/>
  <c r="L19" i="14"/>
  <c r="L60" i="14"/>
  <c r="L5" i="14"/>
  <c r="L21" i="14"/>
  <c r="L55" i="14"/>
  <c r="L10" i="14"/>
  <c r="L46" i="14"/>
  <c r="L52" i="14"/>
  <c r="L3" i="14"/>
  <c r="L13" i="14"/>
  <c r="L6" i="14"/>
  <c r="L48" i="14"/>
  <c r="L53" i="14"/>
  <c r="L41" i="14"/>
  <c r="L42" i="14"/>
  <c r="L74" i="14"/>
  <c r="L50" i="14"/>
  <c r="L18" i="14"/>
  <c r="L32" i="14"/>
  <c r="L45" i="14"/>
  <c r="L67" i="14"/>
  <c r="L56" i="14"/>
  <c r="L62" i="14"/>
  <c r="L9" i="14"/>
  <c r="L65" i="14"/>
  <c r="L54" i="14"/>
  <c r="L26" i="14"/>
  <c r="L4" i="14"/>
  <c r="L14" i="14"/>
  <c r="L22" i="14"/>
  <c r="L20" i="14"/>
  <c r="L35" i="14"/>
  <c r="L39" i="14"/>
  <c r="L8" i="14"/>
  <c r="L27" i="14"/>
  <c r="L17" i="14"/>
  <c r="L36" i="14"/>
  <c r="L47" i="14"/>
  <c r="L73" i="14"/>
  <c r="L68" i="14"/>
  <c r="L29" i="14"/>
  <c r="L75" i="14"/>
  <c r="L24" i="14"/>
  <c r="L43" i="14"/>
  <c r="L58" i="14"/>
  <c r="L72" i="14"/>
  <c r="L69" i="14"/>
  <c r="L64" i="14"/>
  <c r="L66" i="14"/>
  <c r="L7" i="14"/>
  <c r="L70" i="14"/>
  <c r="L23" i="14"/>
  <c r="L28" i="14"/>
  <c r="L77" i="14"/>
  <c r="L3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aa2035</author>
  </authors>
  <commentList>
    <comment ref="D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<sst xmlns="http://schemas.openxmlformats.org/spreadsheetml/2006/main" count="351" uniqueCount="127">
  <si>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</si>
  <si>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</si>
  <si>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</si>
  <si>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</si>
  <si>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</si>
  <si>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</si>
  <si>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</si>
  <si>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</si>
  <si>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</si>
  <si>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</si>
  <si>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</si>
  <si>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</si>
  <si>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</si>
  <si>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</si>
  <si>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</si>
  <si>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</si>
  <si>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</si>
  <si>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</si>
  <si>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</si>
  <si>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</si>
  <si>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</si>
  <si>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Actual</t>
  </si>
  <si>
    <t>Trend&amp;Seas</t>
  </si>
  <si>
    <t>=RANDBETWEEN(INT((ROWS($AC$3:AC15)/($AA$2)))*$AA$2,(INT((ROWS($AC$3:AC15)/($AA$2))+1)*$AA$2-1))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</si>
  <si>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</si>
  <si>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</si>
  <si>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</si>
  <si>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</si>
  <si>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</si>
  <si>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</si>
  <si>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</si>
  <si>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</si>
  <si>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</si>
  <si>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</si>
  <si>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</si>
  <si>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</si>
  <si>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</si>
  <si>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</si>
  <si>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</si>
  <si>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</si>
  <si>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</si>
  <si>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</si>
  <si>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</si>
  <si>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</si>
  <si>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</si>
  <si>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</si>
  <si>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</si>
  <si>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</si>
  <si>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</si>
  <si>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</si>
  <si>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</si>
  <si>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</si>
  <si>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</si>
  <si>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</si>
  <si>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</si>
  <si>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Rand-TR</t>
  </si>
  <si>
    <t>ST</t>
  </si>
  <si>
    <t>Ybar</t>
  </si>
  <si>
    <t>SSE</t>
  </si>
  <si>
    <t>SST</t>
  </si>
  <si>
    <t>SSR</t>
  </si>
  <si>
    <t>Std.S</t>
  </si>
  <si>
    <t>(E-MeanE)^2</t>
  </si>
  <si>
    <t>Random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</si>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</sst>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"/>
    <numFmt numFmtId="168" formatCode="0.00000000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/>
    <xf numFmtId="0" fontId="4" fillId="0" borderId="2" xfId="2" applyBorder="1" applyAlignment="1">
      <alignment horizontal="center"/>
    </xf>
    <xf numFmtId="0" fontId="4" fillId="0" borderId="4" xfId="2" applyBorder="1" applyAlignment="1">
      <alignment horizontal="center"/>
    </xf>
    <xf numFmtId="1" fontId="4" fillId="0" borderId="0" xfId="2" applyNumberFormat="1" applyBorder="1" applyAlignment="1">
      <alignment horizontal="center"/>
    </xf>
    <xf numFmtId="0" fontId="4" fillId="0" borderId="6" xfId="2" applyBorder="1" applyAlignment="1">
      <alignment horizontal="center"/>
    </xf>
    <xf numFmtId="0" fontId="4" fillId="0" borderId="0" xfId="2" applyFont="1"/>
    <xf numFmtId="0" fontId="6" fillId="0" borderId="0" xfId="1" applyFont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9" fillId="0" borderId="16" xfId="0" applyFont="1" applyFill="1" applyBorder="1" applyAlignment="1">
      <alignment horizontal="centerContinuous"/>
    </xf>
    <xf numFmtId="0" fontId="10" fillId="0" borderId="0" xfId="0" applyFont="1" applyAlignment="1">
      <alignment horizontal="right"/>
    </xf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10" fillId="0" borderId="14" xfId="0" applyFont="1" applyFill="1" applyBorder="1" applyAlignment="1"/>
    <xf numFmtId="0" fontId="9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5" borderId="7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4" fillId="0" borderId="0" xfId="2" applyNumberFormat="1" applyAlignment="1">
      <alignment horizontal="center"/>
    </xf>
    <xf numFmtId="164" fontId="4" fillId="10" borderId="0" xfId="2" applyNumberFormat="1" applyFill="1" applyAlignment="1">
      <alignment horizontal="left"/>
    </xf>
    <xf numFmtId="1" fontId="4" fillId="0" borderId="0" xfId="2" applyNumberFormat="1" applyAlignment="1">
      <alignment horizontal="left"/>
    </xf>
    <xf numFmtId="164" fontId="4" fillId="0" borderId="0" xfId="2" applyNumberFormat="1" applyAlignment="1">
      <alignment horizontal="left"/>
    </xf>
    <xf numFmtId="1" fontId="4" fillId="0" borderId="0" xfId="2" applyNumberFormat="1" applyBorder="1" applyAlignment="1">
      <alignment horizontal="left"/>
    </xf>
    <xf numFmtId="164" fontId="5" fillId="0" borderId="0" xfId="2" applyNumberFormat="1" applyFont="1" applyBorder="1" applyAlignment="1">
      <alignment horizontal="left"/>
    </xf>
    <xf numFmtId="164" fontId="11" fillId="8" borderId="0" xfId="2" applyNumberFormat="1" applyFont="1" applyFill="1"/>
    <xf numFmtId="166" fontId="11" fillId="8" borderId="0" xfId="2" applyNumberFormat="1" applyFont="1" applyFill="1"/>
    <xf numFmtId="0" fontId="4" fillId="0" borderId="0" xfId="2" applyFont="1" applyAlignment="1">
      <alignment horizontal="center"/>
    </xf>
    <xf numFmtId="0" fontId="4" fillId="10" borderId="0" xfId="2" applyFont="1" applyFill="1" applyAlignment="1">
      <alignment horizontal="center"/>
    </xf>
    <xf numFmtId="0" fontId="4" fillId="11" borderId="0" xfId="2" applyFont="1" applyFill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64" fontId="4" fillId="0" borderId="0" xfId="2" applyNumberFormat="1"/>
    <xf numFmtId="1" fontId="4" fillId="0" borderId="0" xfId="2" applyNumberFormat="1"/>
    <xf numFmtId="0" fontId="4" fillId="0" borderId="0" xfId="2" applyFont="1" applyAlignment="1">
      <alignment horizontal="right"/>
    </xf>
    <xf numFmtId="1" fontId="5" fillId="0" borderId="0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165" fontId="4" fillId="0" borderId="0" xfId="2" applyNumberFormat="1"/>
    <xf numFmtId="1" fontId="11" fillId="2" borderId="0" xfId="2" applyNumberFormat="1" applyFont="1" applyFill="1" applyBorder="1" applyAlignment="1">
      <alignment horizontal="center"/>
    </xf>
    <xf numFmtId="164" fontId="4" fillId="0" borderId="0" xfId="2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15" xfId="2" applyBorder="1" applyAlignment="1">
      <alignment horizontal="center"/>
    </xf>
    <xf numFmtId="0" fontId="0" fillId="0" borderId="6" xfId="0" applyBorder="1"/>
    <xf numFmtId="0" fontId="4" fillId="0" borderId="9" xfId="2" applyBorder="1" applyAlignment="1">
      <alignment horizontal="center"/>
    </xf>
    <xf numFmtId="0" fontId="0" fillId="0" borderId="4" xfId="0" applyBorder="1"/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4" fillId="0" borderId="9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5" fontId="0" fillId="13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4" fillId="0" borderId="8" xfId="2" applyFill="1" applyBorder="1" applyAlignment="1">
      <alignment horizontal="center"/>
    </xf>
    <xf numFmtId="0" fontId="0" fillId="0" borderId="2" xfId="0" applyBorder="1"/>
    <xf numFmtId="0" fontId="6" fillId="0" borderId="0" xfId="0" applyFont="1"/>
    <xf numFmtId="0" fontId="7" fillId="9" borderId="4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2" fillId="0" borderId="0" xfId="0" applyNumberFormat="1" applyFont="1"/>
    <xf numFmtId="2" fontId="10" fillId="0" borderId="14" xfId="0" applyNumberFormat="1" applyFont="1" applyFill="1" applyBorder="1" applyAlignment="1">
      <alignment horizontal="center"/>
    </xf>
    <xf numFmtId="0" fontId="6" fillId="0" borderId="0" xfId="1" applyFont="1"/>
    <xf numFmtId="0" fontId="14" fillId="4" borderId="0" xfId="1" applyFont="1" applyFill="1"/>
    <xf numFmtId="0" fontId="6" fillId="4" borderId="0" xfId="1" applyFont="1" applyFill="1" applyAlignment="1">
      <alignment horizontal="right"/>
    </xf>
    <xf numFmtId="0" fontId="6" fillId="4" borderId="0" xfId="1" applyFont="1" applyFill="1" applyAlignment="1">
      <alignment horizontal="left"/>
    </xf>
    <xf numFmtId="0" fontId="6" fillId="0" borderId="11" xfId="1" applyFont="1" applyFill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15" fillId="0" borderId="0" xfId="2" applyFont="1"/>
    <xf numFmtId="0" fontId="15" fillId="0" borderId="0" xfId="2" quotePrefix="1" applyFont="1"/>
    <xf numFmtId="0" fontId="17" fillId="0" borderId="0" xfId="1" applyFont="1"/>
    <xf numFmtId="0" fontId="6" fillId="5" borderId="0" xfId="1" applyFont="1" applyFill="1"/>
    <xf numFmtId="0" fontId="6" fillId="0" borderId="10" xfId="1" applyFont="1" applyBorder="1" applyAlignment="1">
      <alignment horizontal="left"/>
    </xf>
    <xf numFmtId="0" fontId="6" fillId="3" borderId="12" xfId="1" applyFont="1" applyFill="1" applyBorder="1" applyAlignment="1">
      <alignment horizontal="center"/>
    </xf>
    <xf numFmtId="0" fontId="6" fillId="6" borderId="12" xfId="1" applyFont="1" applyFill="1" applyBorder="1" applyAlignment="1">
      <alignment horizontal="center"/>
    </xf>
    <xf numFmtId="0" fontId="6" fillId="7" borderId="11" xfId="1" applyFont="1" applyFill="1" applyBorder="1" applyAlignment="1">
      <alignment horizontal="center"/>
    </xf>
    <xf numFmtId="0" fontId="15" fillId="0" borderId="0" xfId="2" applyFont="1" applyFill="1"/>
    <xf numFmtId="0" fontId="15" fillId="0" borderId="2" xfId="2" applyFont="1" applyBorder="1" applyAlignment="1">
      <alignment horizontal="center"/>
    </xf>
    <xf numFmtId="1" fontId="15" fillId="0" borderId="2" xfId="2" applyNumberFormat="1" applyFont="1" applyFill="1" applyBorder="1" applyAlignment="1">
      <alignment horizontal="center"/>
    </xf>
    <xf numFmtId="1" fontId="15" fillId="0" borderId="3" xfId="2" applyNumberFormat="1" applyFont="1" applyBorder="1" applyAlignment="1">
      <alignment horizontal="center"/>
    </xf>
    <xf numFmtId="1" fontId="15" fillId="0" borderId="13" xfId="2" applyNumberFormat="1" applyFont="1" applyBorder="1" applyAlignment="1">
      <alignment horizontal="center"/>
    </xf>
    <xf numFmtId="2" fontId="15" fillId="0" borderId="13" xfId="2" applyNumberFormat="1" applyFont="1" applyBorder="1" applyAlignment="1">
      <alignment horizontal="center"/>
    </xf>
    <xf numFmtId="2" fontId="15" fillId="0" borderId="3" xfId="2" applyNumberFormat="1" applyFont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6" borderId="0" xfId="1" applyFont="1" applyFill="1" applyAlignment="1">
      <alignment horizontal="center"/>
    </xf>
    <xf numFmtId="0" fontId="6" fillId="7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5" fillId="0" borderId="4" xfId="2" applyFont="1" applyBorder="1" applyAlignment="1">
      <alignment horizontal="center"/>
    </xf>
    <xf numFmtId="1" fontId="15" fillId="0" borderId="4" xfId="2" applyNumberFormat="1" applyFont="1" applyBorder="1" applyAlignment="1">
      <alignment horizontal="center"/>
    </xf>
    <xf numFmtId="1" fontId="15" fillId="0" borderId="5" xfId="2" applyNumberFormat="1" applyFont="1" applyBorder="1" applyAlignment="1">
      <alignment horizontal="center"/>
    </xf>
    <xf numFmtId="1" fontId="15" fillId="0" borderId="0" xfId="2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/>
    </xf>
    <xf numFmtId="2" fontId="15" fillId="0" borderId="5" xfId="2" applyNumberFormat="1" applyFont="1" applyBorder="1" applyAlignment="1">
      <alignment horizontal="center"/>
    </xf>
    <xf numFmtId="0" fontId="6" fillId="0" borderId="0" xfId="4" applyFont="1"/>
    <xf numFmtId="0" fontId="15" fillId="0" borderId="6" xfId="2" applyFont="1" applyBorder="1" applyAlignment="1">
      <alignment horizontal="center"/>
    </xf>
    <xf numFmtId="1" fontId="15" fillId="0" borderId="6" xfId="2" applyNumberFormat="1" applyFont="1" applyBorder="1" applyAlignment="1">
      <alignment horizontal="center"/>
    </xf>
    <xf numFmtId="1" fontId="15" fillId="0" borderId="7" xfId="2" applyNumberFormat="1" applyFont="1" applyBorder="1" applyAlignment="1">
      <alignment horizontal="center"/>
    </xf>
    <xf numFmtId="1" fontId="15" fillId="0" borderId="14" xfId="2" applyNumberFormat="1" applyFont="1" applyBorder="1" applyAlignment="1">
      <alignment horizontal="center"/>
    </xf>
    <xf numFmtId="2" fontId="15" fillId="0" borderId="14" xfId="2" applyNumberFormat="1" applyFont="1" applyBorder="1" applyAlignment="1">
      <alignment horizontal="center"/>
    </xf>
    <xf numFmtId="2" fontId="15" fillId="0" borderId="7" xfId="2" applyNumberFormat="1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8" fillId="0" borderId="8" xfId="2" applyFont="1" applyFill="1" applyBorder="1"/>
    <xf numFmtId="0" fontId="18" fillId="0" borderId="9" xfId="2" applyFont="1" applyFill="1" applyBorder="1"/>
    <xf numFmtId="0" fontId="18" fillId="0" borderId="15" xfId="2" applyFont="1" applyFill="1" applyBorder="1"/>
    <xf numFmtId="166" fontId="18" fillId="0" borderId="8" xfId="2" applyNumberFormat="1" applyFont="1" applyFill="1" applyBorder="1"/>
    <xf numFmtId="166" fontId="18" fillId="0" borderId="9" xfId="2" applyNumberFormat="1" applyFont="1" applyFill="1" applyBorder="1"/>
    <xf numFmtId="166" fontId="18" fillId="0" borderId="15" xfId="2" applyNumberFormat="1" applyFont="1" applyFill="1" applyBorder="1"/>
    <xf numFmtId="0" fontId="15" fillId="0" borderId="10" xfId="2" applyFont="1" applyBorder="1"/>
    <xf numFmtId="0" fontId="15" fillId="0" borderId="11" xfId="2" applyFont="1" applyBorder="1"/>
    <xf numFmtId="0" fontId="15" fillId="0" borderId="1" xfId="2" applyFont="1" applyBorder="1"/>
    <xf numFmtId="0" fontId="15" fillId="14" borderId="0" xfId="2" applyFont="1" applyFill="1"/>
    <xf numFmtId="0" fontId="19" fillId="18" borderId="0" xfId="2" applyFont="1" applyFill="1" applyAlignment="1">
      <alignment horizontal="center" vertical="center"/>
    </xf>
    <xf numFmtId="164" fontId="19" fillId="18" borderId="0" xfId="2" applyNumberFormat="1" applyFont="1" applyFill="1" applyAlignment="1">
      <alignment horizontal="center" vertical="center"/>
    </xf>
    <xf numFmtId="165" fontId="19" fillId="18" borderId="0" xfId="2" applyNumberFormat="1" applyFont="1" applyFill="1" applyAlignment="1">
      <alignment horizontal="center" vertical="center"/>
    </xf>
    <xf numFmtId="0" fontId="15" fillId="0" borderId="0" xfId="2" applyFont="1" applyAlignment="1">
      <alignment horizontal="left"/>
    </xf>
    <xf numFmtId="165" fontId="15" fillId="0" borderId="0" xfId="2" applyNumberFormat="1" applyFont="1" applyAlignment="1">
      <alignment horizontal="center"/>
    </xf>
    <xf numFmtId="0" fontId="15" fillId="17" borderId="0" xfId="2" applyFont="1" applyFill="1" applyAlignment="1">
      <alignment horizontal="left"/>
    </xf>
    <xf numFmtId="1" fontId="19" fillId="16" borderId="0" xfId="2" applyNumberFormat="1" applyFont="1" applyFill="1" applyBorder="1" applyAlignment="1">
      <alignment horizontal="center"/>
    </xf>
    <xf numFmtId="164" fontId="19" fillId="12" borderId="0" xfId="2" applyNumberFormat="1" applyFont="1" applyFill="1" applyAlignment="1">
      <alignment horizontal="center"/>
    </xf>
    <xf numFmtId="2" fontId="15" fillId="0" borderId="0" xfId="2" applyNumberFormat="1" applyFont="1" applyAlignment="1">
      <alignment horizontal="center"/>
    </xf>
    <xf numFmtId="1" fontId="19" fillId="15" borderId="0" xfId="2" applyNumberFormat="1" applyFont="1" applyFill="1" applyAlignment="1">
      <alignment horizontal="center"/>
    </xf>
    <xf numFmtId="167" fontId="15" fillId="0" borderId="0" xfId="2" applyNumberFormat="1" applyFont="1" applyAlignment="1">
      <alignment horizontal="center"/>
    </xf>
    <xf numFmtId="2" fontId="16" fillId="2" borderId="0" xfId="2" applyNumberFormat="1" applyFont="1" applyFill="1" applyAlignment="1">
      <alignment horizontal="center"/>
    </xf>
    <xf numFmtId="0" fontId="15" fillId="0" borderId="0" xfId="2" applyFont="1" applyFill="1" applyBorder="1"/>
    <xf numFmtId="0" fontId="15" fillId="0" borderId="0" xfId="2" applyFont="1" applyFill="1" applyAlignment="1">
      <alignment horizontal="center"/>
    </xf>
    <xf numFmtId="0" fontId="15" fillId="0" borderId="9" xfId="2" applyFont="1" applyBorder="1"/>
    <xf numFmtId="167" fontId="15" fillId="0" borderId="9" xfId="2" applyNumberFormat="1" applyFont="1" applyBorder="1"/>
    <xf numFmtId="0" fontId="15" fillId="2" borderId="0" xfId="2" applyFont="1" applyFill="1"/>
    <xf numFmtId="0" fontId="20" fillId="2" borderId="0" xfId="2" applyFont="1" applyFill="1"/>
    <xf numFmtId="0" fontId="20" fillId="0" borderId="0" xfId="2" applyFont="1" applyFill="1"/>
    <xf numFmtId="0" fontId="6" fillId="0" borderId="0" xfId="1" applyFont="1" applyFill="1"/>
    <xf numFmtId="2" fontId="15" fillId="0" borderId="9" xfId="2" applyNumberFormat="1" applyFont="1" applyBorder="1"/>
    <xf numFmtId="0" fontId="16" fillId="0" borderId="8" xfId="2" applyFont="1" applyBorder="1" applyAlignment="1">
      <alignment horizontal="center"/>
    </xf>
    <xf numFmtId="1" fontId="15" fillId="0" borderId="8" xfId="2" applyNumberFormat="1" applyFont="1" applyBorder="1" applyAlignment="1">
      <alignment horizontal="center"/>
    </xf>
    <xf numFmtId="1" fontId="15" fillId="0" borderId="1" xfId="2" applyNumberFormat="1" applyFont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5.9523809523809521E-2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0.21428571428571427</c:v>
                </c:pt>
                <c:pt idx="5">
                  <c:v>7.1428571428571425E-2</c:v>
                </c:pt>
                <c:pt idx="6">
                  <c:v>0.15476190476190477</c:v>
                </c:pt>
                <c:pt idx="7">
                  <c:v>8.3333333333333329E-2</c:v>
                </c:pt>
                <c:pt idx="8">
                  <c:v>3.5714285714285712E-2</c:v>
                </c:pt>
                <c:pt idx="9">
                  <c:v>0</c:v>
                </c:pt>
                <c:pt idx="10">
                  <c:v>2.3809523809523808E-2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5.9523809523809521E-2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0.21428571428571427</c:v>
                </c:pt>
                <c:pt idx="5">
                  <c:v>7.1428571428571425E-2</c:v>
                </c:pt>
                <c:pt idx="6">
                  <c:v>0.15476190476190477</c:v>
                </c:pt>
                <c:pt idx="7">
                  <c:v>8.3333333333333329E-2</c:v>
                </c:pt>
                <c:pt idx="8">
                  <c:v>3.5714285714285712E-2</c:v>
                </c:pt>
                <c:pt idx="9">
                  <c:v>0</c:v>
                </c:pt>
                <c:pt idx="10">
                  <c:v>2.3809523809523808E-2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5.9523809523809521E-2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0.21428571428571427</c:v>
                </c:pt>
                <c:pt idx="5">
                  <c:v>7.1428571428571425E-2</c:v>
                </c:pt>
                <c:pt idx="6">
                  <c:v>0.15476190476190477</c:v>
                </c:pt>
                <c:pt idx="7">
                  <c:v>8.3333333333333329E-2</c:v>
                </c:pt>
                <c:pt idx="8">
                  <c:v>3.5714285714285712E-2</c:v>
                </c:pt>
                <c:pt idx="9">
                  <c:v>0</c:v>
                </c:pt>
                <c:pt idx="10">
                  <c:v>2.3809523809523808E-2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'0.ArdiData'!$B$3:$B$86</c:f>
              <c:numCache>
                <c:formatCode>General</c:formatCode>
                <c:ptCount val="84"/>
                <c:pt idx="0">
                  <c:v>45</c:v>
                </c:pt>
                <c:pt idx="1">
                  <c:v>70</c:v>
                </c:pt>
                <c:pt idx="2">
                  <c:v>31</c:v>
                </c:pt>
                <c:pt idx="3">
                  <c:v>38</c:v>
                </c:pt>
                <c:pt idx="4">
                  <c:v>53</c:v>
                </c:pt>
                <c:pt idx="5">
                  <c:v>65</c:v>
                </c:pt>
                <c:pt idx="6">
                  <c:v>56</c:v>
                </c:pt>
                <c:pt idx="7">
                  <c:v>62</c:v>
                </c:pt>
                <c:pt idx="8">
                  <c:v>25</c:v>
                </c:pt>
                <c:pt idx="9">
                  <c:v>58</c:v>
                </c:pt>
                <c:pt idx="10">
                  <c:v>38</c:v>
                </c:pt>
                <c:pt idx="11">
                  <c:v>35</c:v>
                </c:pt>
                <c:pt idx="12">
                  <c:v>46</c:v>
                </c:pt>
                <c:pt idx="13">
                  <c:v>16</c:v>
                </c:pt>
                <c:pt idx="14">
                  <c:v>47</c:v>
                </c:pt>
                <c:pt idx="15">
                  <c:v>40</c:v>
                </c:pt>
                <c:pt idx="16">
                  <c:v>43</c:v>
                </c:pt>
                <c:pt idx="17">
                  <c:v>35</c:v>
                </c:pt>
                <c:pt idx="18">
                  <c:v>30</c:v>
                </c:pt>
                <c:pt idx="19">
                  <c:v>59</c:v>
                </c:pt>
                <c:pt idx="20">
                  <c:v>36</c:v>
                </c:pt>
                <c:pt idx="21">
                  <c:v>48</c:v>
                </c:pt>
                <c:pt idx="22">
                  <c:v>32</c:v>
                </c:pt>
                <c:pt idx="23">
                  <c:v>47</c:v>
                </c:pt>
                <c:pt idx="24">
                  <c:v>58</c:v>
                </c:pt>
                <c:pt idx="25">
                  <c:v>67</c:v>
                </c:pt>
                <c:pt idx="26">
                  <c:v>60</c:v>
                </c:pt>
                <c:pt idx="27">
                  <c:v>42</c:v>
                </c:pt>
                <c:pt idx="28">
                  <c:v>23</c:v>
                </c:pt>
                <c:pt idx="29">
                  <c:v>62</c:v>
                </c:pt>
                <c:pt idx="30">
                  <c:v>36</c:v>
                </c:pt>
                <c:pt idx="31">
                  <c:v>28</c:v>
                </c:pt>
                <c:pt idx="32">
                  <c:v>31</c:v>
                </c:pt>
                <c:pt idx="33">
                  <c:v>24</c:v>
                </c:pt>
                <c:pt idx="34">
                  <c:v>48</c:v>
                </c:pt>
                <c:pt idx="35">
                  <c:v>21</c:v>
                </c:pt>
                <c:pt idx="36">
                  <c:v>57</c:v>
                </c:pt>
                <c:pt idx="37">
                  <c:v>62</c:v>
                </c:pt>
                <c:pt idx="38">
                  <c:v>30</c:v>
                </c:pt>
                <c:pt idx="39">
                  <c:v>57</c:v>
                </c:pt>
                <c:pt idx="40">
                  <c:v>41</c:v>
                </c:pt>
                <c:pt idx="41">
                  <c:v>57</c:v>
                </c:pt>
                <c:pt idx="42">
                  <c:v>65</c:v>
                </c:pt>
                <c:pt idx="43">
                  <c:v>49</c:v>
                </c:pt>
                <c:pt idx="44">
                  <c:v>67</c:v>
                </c:pt>
                <c:pt idx="45">
                  <c:v>50</c:v>
                </c:pt>
                <c:pt idx="46">
                  <c:v>86</c:v>
                </c:pt>
                <c:pt idx="47">
                  <c:v>44</c:v>
                </c:pt>
                <c:pt idx="48">
                  <c:v>48</c:v>
                </c:pt>
                <c:pt idx="49">
                  <c:v>47</c:v>
                </c:pt>
                <c:pt idx="50">
                  <c:v>45</c:v>
                </c:pt>
                <c:pt idx="51">
                  <c:v>50</c:v>
                </c:pt>
                <c:pt idx="52">
                  <c:v>58</c:v>
                </c:pt>
                <c:pt idx="53">
                  <c:v>19</c:v>
                </c:pt>
                <c:pt idx="54">
                  <c:v>40</c:v>
                </c:pt>
                <c:pt idx="55">
                  <c:v>46</c:v>
                </c:pt>
                <c:pt idx="56">
                  <c:v>33</c:v>
                </c:pt>
                <c:pt idx="57">
                  <c:v>64</c:v>
                </c:pt>
                <c:pt idx="58">
                  <c:v>36</c:v>
                </c:pt>
                <c:pt idx="59">
                  <c:v>31</c:v>
                </c:pt>
                <c:pt idx="60">
                  <c:v>42</c:v>
                </c:pt>
                <c:pt idx="61">
                  <c:v>88</c:v>
                </c:pt>
                <c:pt idx="62">
                  <c:v>27</c:v>
                </c:pt>
                <c:pt idx="63">
                  <c:v>45</c:v>
                </c:pt>
                <c:pt idx="64">
                  <c:v>45</c:v>
                </c:pt>
                <c:pt idx="65">
                  <c:v>35</c:v>
                </c:pt>
                <c:pt idx="66">
                  <c:v>70</c:v>
                </c:pt>
                <c:pt idx="67">
                  <c:v>33</c:v>
                </c:pt>
                <c:pt idx="68">
                  <c:v>54</c:v>
                </c:pt>
                <c:pt idx="69">
                  <c:v>38</c:v>
                </c:pt>
                <c:pt idx="70">
                  <c:v>30</c:v>
                </c:pt>
                <c:pt idx="71">
                  <c:v>51</c:v>
                </c:pt>
                <c:pt idx="72">
                  <c:v>69</c:v>
                </c:pt>
                <c:pt idx="73">
                  <c:v>47</c:v>
                </c:pt>
                <c:pt idx="74">
                  <c:v>36</c:v>
                </c:pt>
                <c:pt idx="75">
                  <c:v>35</c:v>
                </c:pt>
                <c:pt idx="76">
                  <c:v>30</c:v>
                </c:pt>
                <c:pt idx="77">
                  <c:v>29</c:v>
                </c:pt>
                <c:pt idx="78">
                  <c:v>44</c:v>
                </c:pt>
                <c:pt idx="79">
                  <c:v>61</c:v>
                </c:pt>
                <c:pt idx="80">
                  <c:v>32</c:v>
                </c:pt>
                <c:pt idx="81">
                  <c:v>30</c:v>
                </c:pt>
                <c:pt idx="82">
                  <c:v>68</c:v>
                </c:pt>
                <c:pt idx="83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B7-4395-BBB1-6DC3605FD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'0.ArdiData'!$C$3:$C$86</c:f>
              <c:numCache>
                <c:formatCode>General</c:formatCode>
                <c:ptCount val="84"/>
                <c:pt idx="0">
                  <c:v>16</c:v>
                </c:pt>
                <c:pt idx="1">
                  <c:v>19</c:v>
                </c:pt>
                <c:pt idx="2">
                  <c:v>21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31</c:v>
                </c:pt>
                <c:pt idx="15">
                  <c:v>31</c:v>
                </c:pt>
                <c:pt idx="16">
                  <c:v>31</c:v>
                </c:pt>
                <c:pt idx="17">
                  <c:v>32</c:v>
                </c:pt>
                <c:pt idx="18">
                  <c:v>32</c:v>
                </c:pt>
                <c:pt idx="19">
                  <c:v>33</c:v>
                </c:pt>
                <c:pt idx="20">
                  <c:v>33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36</c:v>
                </c:pt>
                <c:pt idx="26">
                  <c:v>36</c:v>
                </c:pt>
                <c:pt idx="27">
                  <c:v>36</c:v>
                </c:pt>
                <c:pt idx="28">
                  <c:v>36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40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44</c:v>
                </c:pt>
                <c:pt idx="40">
                  <c:v>45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46</c:v>
                </c:pt>
                <c:pt idx="45">
                  <c:v>46</c:v>
                </c:pt>
                <c:pt idx="46">
                  <c:v>47</c:v>
                </c:pt>
                <c:pt idx="47">
                  <c:v>47</c:v>
                </c:pt>
                <c:pt idx="48">
                  <c:v>47</c:v>
                </c:pt>
                <c:pt idx="49">
                  <c:v>47</c:v>
                </c:pt>
                <c:pt idx="50">
                  <c:v>48</c:v>
                </c:pt>
                <c:pt idx="51">
                  <c:v>48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50</c:v>
                </c:pt>
                <c:pt idx="56">
                  <c:v>51</c:v>
                </c:pt>
                <c:pt idx="57">
                  <c:v>53</c:v>
                </c:pt>
                <c:pt idx="58">
                  <c:v>54</c:v>
                </c:pt>
                <c:pt idx="59">
                  <c:v>56</c:v>
                </c:pt>
                <c:pt idx="60">
                  <c:v>57</c:v>
                </c:pt>
                <c:pt idx="61">
                  <c:v>57</c:v>
                </c:pt>
                <c:pt idx="62">
                  <c:v>57</c:v>
                </c:pt>
                <c:pt idx="63">
                  <c:v>58</c:v>
                </c:pt>
                <c:pt idx="64">
                  <c:v>58</c:v>
                </c:pt>
                <c:pt idx="65">
                  <c:v>58</c:v>
                </c:pt>
                <c:pt idx="66">
                  <c:v>59</c:v>
                </c:pt>
                <c:pt idx="67">
                  <c:v>60</c:v>
                </c:pt>
                <c:pt idx="68">
                  <c:v>61</c:v>
                </c:pt>
                <c:pt idx="69">
                  <c:v>62</c:v>
                </c:pt>
                <c:pt idx="70">
                  <c:v>62</c:v>
                </c:pt>
                <c:pt idx="71">
                  <c:v>62</c:v>
                </c:pt>
                <c:pt idx="72">
                  <c:v>64</c:v>
                </c:pt>
                <c:pt idx="73">
                  <c:v>65</c:v>
                </c:pt>
                <c:pt idx="74">
                  <c:v>65</c:v>
                </c:pt>
                <c:pt idx="75">
                  <c:v>67</c:v>
                </c:pt>
                <c:pt idx="76">
                  <c:v>67</c:v>
                </c:pt>
                <c:pt idx="77">
                  <c:v>68</c:v>
                </c:pt>
                <c:pt idx="78">
                  <c:v>69</c:v>
                </c:pt>
                <c:pt idx="79">
                  <c:v>70</c:v>
                </c:pt>
                <c:pt idx="80">
                  <c:v>70</c:v>
                </c:pt>
                <c:pt idx="81">
                  <c:v>75</c:v>
                </c:pt>
                <c:pt idx="82">
                  <c:v>86</c:v>
                </c:pt>
                <c:pt idx="83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'0.ArdiData'!$D$3:$D$86</c:f>
              <c:numCache>
                <c:formatCode>General</c:formatCode>
                <c:ptCount val="84"/>
                <c:pt idx="0">
                  <c:v>16</c:v>
                </c:pt>
                <c:pt idx="1">
                  <c:v>25</c:v>
                </c:pt>
                <c:pt idx="2">
                  <c:v>31</c:v>
                </c:pt>
                <c:pt idx="3">
                  <c:v>29</c:v>
                </c:pt>
                <c:pt idx="4">
                  <c:v>30</c:v>
                </c:pt>
                <c:pt idx="5">
                  <c:v>40</c:v>
                </c:pt>
                <c:pt idx="6">
                  <c:v>36</c:v>
                </c:pt>
                <c:pt idx="7">
                  <c:v>19</c:v>
                </c:pt>
                <c:pt idx="8">
                  <c:v>23</c:v>
                </c:pt>
                <c:pt idx="9">
                  <c:v>27</c:v>
                </c:pt>
                <c:pt idx="10">
                  <c:v>45</c:v>
                </c:pt>
                <c:pt idx="11">
                  <c:v>21</c:v>
                </c:pt>
                <c:pt idx="12">
                  <c:v>35</c:v>
                </c:pt>
                <c:pt idx="13">
                  <c:v>31</c:v>
                </c:pt>
                <c:pt idx="14">
                  <c:v>57</c:v>
                </c:pt>
                <c:pt idx="15">
                  <c:v>36</c:v>
                </c:pt>
                <c:pt idx="16">
                  <c:v>33</c:v>
                </c:pt>
                <c:pt idx="17">
                  <c:v>35</c:v>
                </c:pt>
                <c:pt idx="18">
                  <c:v>47</c:v>
                </c:pt>
                <c:pt idx="19">
                  <c:v>30</c:v>
                </c:pt>
                <c:pt idx="20">
                  <c:v>32</c:v>
                </c:pt>
                <c:pt idx="21">
                  <c:v>45</c:v>
                </c:pt>
                <c:pt idx="22">
                  <c:v>45</c:v>
                </c:pt>
                <c:pt idx="23">
                  <c:v>24</c:v>
                </c:pt>
                <c:pt idx="24">
                  <c:v>42</c:v>
                </c:pt>
                <c:pt idx="25">
                  <c:v>38</c:v>
                </c:pt>
                <c:pt idx="26">
                  <c:v>62</c:v>
                </c:pt>
                <c:pt idx="27">
                  <c:v>36</c:v>
                </c:pt>
                <c:pt idx="28">
                  <c:v>30</c:v>
                </c:pt>
                <c:pt idx="29">
                  <c:v>50</c:v>
                </c:pt>
                <c:pt idx="30">
                  <c:v>47</c:v>
                </c:pt>
                <c:pt idx="31">
                  <c:v>45</c:v>
                </c:pt>
                <c:pt idx="32">
                  <c:v>47</c:v>
                </c:pt>
                <c:pt idx="33">
                  <c:v>56</c:v>
                </c:pt>
                <c:pt idx="34">
                  <c:v>62</c:v>
                </c:pt>
                <c:pt idx="35">
                  <c:v>33</c:v>
                </c:pt>
                <c:pt idx="36">
                  <c:v>38</c:v>
                </c:pt>
                <c:pt idx="37">
                  <c:v>48</c:v>
                </c:pt>
                <c:pt idx="38">
                  <c:v>54</c:v>
                </c:pt>
                <c:pt idx="39">
                  <c:v>48</c:v>
                </c:pt>
                <c:pt idx="40">
                  <c:v>30</c:v>
                </c:pt>
                <c:pt idx="41">
                  <c:v>51</c:v>
                </c:pt>
                <c:pt idx="42">
                  <c:v>62</c:v>
                </c:pt>
                <c:pt idx="43">
                  <c:v>28</c:v>
                </c:pt>
                <c:pt idx="44">
                  <c:v>46</c:v>
                </c:pt>
                <c:pt idx="45">
                  <c:v>44</c:v>
                </c:pt>
                <c:pt idx="46">
                  <c:v>67</c:v>
                </c:pt>
                <c:pt idx="47">
                  <c:v>31</c:v>
                </c:pt>
                <c:pt idx="48">
                  <c:v>49</c:v>
                </c:pt>
                <c:pt idx="49">
                  <c:v>60</c:v>
                </c:pt>
                <c:pt idx="50">
                  <c:v>58</c:v>
                </c:pt>
                <c:pt idx="51">
                  <c:v>30</c:v>
                </c:pt>
                <c:pt idx="52">
                  <c:v>46</c:v>
                </c:pt>
                <c:pt idx="53">
                  <c:v>47</c:v>
                </c:pt>
                <c:pt idx="54">
                  <c:v>70</c:v>
                </c:pt>
                <c:pt idx="55">
                  <c:v>40</c:v>
                </c:pt>
                <c:pt idx="56">
                  <c:v>32</c:v>
                </c:pt>
                <c:pt idx="57">
                  <c:v>58</c:v>
                </c:pt>
                <c:pt idx="58">
                  <c:v>70</c:v>
                </c:pt>
                <c:pt idx="59">
                  <c:v>36</c:v>
                </c:pt>
                <c:pt idx="60">
                  <c:v>35</c:v>
                </c:pt>
                <c:pt idx="61">
                  <c:v>53</c:v>
                </c:pt>
                <c:pt idx="62">
                  <c:v>65</c:v>
                </c:pt>
                <c:pt idx="63">
                  <c:v>41</c:v>
                </c:pt>
                <c:pt idx="64">
                  <c:v>42</c:v>
                </c:pt>
                <c:pt idx="65">
                  <c:v>64</c:v>
                </c:pt>
                <c:pt idx="66">
                  <c:v>68</c:v>
                </c:pt>
                <c:pt idx="67">
                  <c:v>43</c:v>
                </c:pt>
                <c:pt idx="68">
                  <c:v>48</c:v>
                </c:pt>
                <c:pt idx="69">
                  <c:v>50</c:v>
                </c:pt>
                <c:pt idx="70">
                  <c:v>88</c:v>
                </c:pt>
                <c:pt idx="71">
                  <c:v>59</c:v>
                </c:pt>
                <c:pt idx="72">
                  <c:v>38</c:v>
                </c:pt>
                <c:pt idx="73">
                  <c:v>61</c:v>
                </c:pt>
                <c:pt idx="74">
                  <c:v>69</c:v>
                </c:pt>
                <c:pt idx="75">
                  <c:v>44</c:v>
                </c:pt>
                <c:pt idx="76">
                  <c:v>35</c:v>
                </c:pt>
                <c:pt idx="77">
                  <c:v>57</c:v>
                </c:pt>
                <c:pt idx="78">
                  <c:v>75</c:v>
                </c:pt>
                <c:pt idx="79">
                  <c:v>67</c:v>
                </c:pt>
                <c:pt idx="80">
                  <c:v>65</c:v>
                </c:pt>
                <c:pt idx="81">
                  <c:v>58</c:v>
                </c:pt>
                <c:pt idx="82">
                  <c:v>86</c:v>
                </c:pt>
                <c:pt idx="83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'0.ArdiData'!$E$3:$E$86</c:f>
              <c:numCache>
                <c:formatCode>General</c:formatCode>
                <c:ptCount val="84"/>
                <c:pt idx="0">
                  <c:v>29</c:v>
                </c:pt>
                <c:pt idx="1">
                  <c:v>48</c:v>
                </c:pt>
                <c:pt idx="2">
                  <c:v>50</c:v>
                </c:pt>
                <c:pt idx="3">
                  <c:v>43</c:v>
                </c:pt>
                <c:pt idx="4">
                  <c:v>41</c:v>
                </c:pt>
                <c:pt idx="5">
                  <c:v>47</c:v>
                </c:pt>
                <c:pt idx="6">
                  <c:v>69</c:v>
                </c:pt>
                <c:pt idx="7">
                  <c:v>30</c:v>
                </c:pt>
                <c:pt idx="8">
                  <c:v>27</c:v>
                </c:pt>
                <c:pt idx="9">
                  <c:v>47</c:v>
                </c:pt>
                <c:pt idx="10">
                  <c:v>58</c:v>
                </c:pt>
                <c:pt idx="11">
                  <c:v>45</c:v>
                </c:pt>
                <c:pt idx="12">
                  <c:v>32</c:v>
                </c:pt>
                <c:pt idx="13">
                  <c:v>62</c:v>
                </c:pt>
                <c:pt idx="14">
                  <c:v>45</c:v>
                </c:pt>
                <c:pt idx="15">
                  <c:v>31</c:v>
                </c:pt>
                <c:pt idx="16">
                  <c:v>36</c:v>
                </c:pt>
                <c:pt idx="17">
                  <c:v>57</c:v>
                </c:pt>
                <c:pt idx="18">
                  <c:v>47</c:v>
                </c:pt>
                <c:pt idx="19">
                  <c:v>31</c:v>
                </c:pt>
                <c:pt idx="20">
                  <c:v>19</c:v>
                </c:pt>
                <c:pt idx="21">
                  <c:v>67</c:v>
                </c:pt>
                <c:pt idx="22">
                  <c:v>49</c:v>
                </c:pt>
                <c:pt idx="23">
                  <c:v>40</c:v>
                </c:pt>
                <c:pt idx="24">
                  <c:v>38</c:v>
                </c:pt>
                <c:pt idx="25">
                  <c:v>58</c:v>
                </c:pt>
                <c:pt idx="26">
                  <c:v>57</c:v>
                </c:pt>
                <c:pt idx="27">
                  <c:v>44</c:v>
                </c:pt>
                <c:pt idx="28">
                  <c:v>30</c:v>
                </c:pt>
                <c:pt idx="29">
                  <c:v>57</c:v>
                </c:pt>
                <c:pt idx="30">
                  <c:v>58</c:v>
                </c:pt>
                <c:pt idx="31">
                  <c:v>44</c:v>
                </c:pt>
                <c:pt idx="32">
                  <c:v>28</c:v>
                </c:pt>
                <c:pt idx="33">
                  <c:v>68</c:v>
                </c:pt>
                <c:pt idx="34">
                  <c:v>48</c:v>
                </c:pt>
                <c:pt idx="35">
                  <c:v>35</c:v>
                </c:pt>
                <c:pt idx="36">
                  <c:v>32</c:v>
                </c:pt>
                <c:pt idx="37">
                  <c:v>62</c:v>
                </c:pt>
                <c:pt idx="38">
                  <c:v>56</c:v>
                </c:pt>
                <c:pt idx="39">
                  <c:v>36</c:v>
                </c:pt>
                <c:pt idx="40">
                  <c:v>30</c:v>
                </c:pt>
                <c:pt idx="41">
                  <c:v>64</c:v>
                </c:pt>
                <c:pt idx="42">
                  <c:v>47</c:v>
                </c:pt>
                <c:pt idx="43">
                  <c:v>35</c:v>
                </c:pt>
                <c:pt idx="44">
                  <c:v>23</c:v>
                </c:pt>
                <c:pt idx="45">
                  <c:v>88</c:v>
                </c:pt>
                <c:pt idx="46">
                  <c:v>46</c:v>
                </c:pt>
                <c:pt idx="47">
                  <c:v>35</c:v>
                </c:pt>
                <c:pt idx="48">
                  <c:v>42</c:v>
                </c:pt>
                <c:pt idx="49">
                  <c:v>51</c:v>
                </c:pt>
                <c:pt idx="50">
                  <c:v>75</c:v>
                </c:pt>
                <c:pt idx="51">
                  <c:v>38</c:v>
                </c:pt>
                <c:pt idx="52">
                  <c:v>30</c:v>
                </c:pt>
                <c:pt idx="53">
                  <c:v>50</c:v>
                </c:pt>
                <c:pt idx="54">
                  <c:v>54</c:v>
                </c:pt>
                <c:pt idx="55">
                  <c:v>40</c:v>
                </c:pt>
                <c:pt idx="56">
                  <c:v>31</c:v>
                </c:pt>
                <c:pt idx="57">
                  <c:v>59</c:v>
                </c:pt>
                <c:pt idx="58">
                  <c:v>70</c:v>
                </c:pt>
                <c:pt idx="59">
                  <c:v>33</c:v>
                </c:pt>
                <c:pt idx="60">
                  <c:v>35</c:v>
                </c:pt>
                <c:pt idx="61">
                  <c:v>86</c:v>
                </c:pt>
                <c:pt idx="62">
                  <c:v>62</c:v>
                </c:pt>
                <c:pt idx="63">
                  <c:v>45</c:v>
                </c:pt>
                <c:pt idx="64">
                  <c:v>38</c:v>
                </c:pt>
                <c:pt idx="65">
                  <c:v>45</c:v>
                </c:pt>
                <c:pt idx="66">
                  <c:v>48</c:v>
                </c:pt>
                <c:pt idx="67">
                  <c:v>36</c:v>
                </c:pt>
                <c:pt idx="68">
                  <c:v>36</c:v>
                </c:pt>
                <c:pt idx="69">
                  <c:v>70</c:v>
                </c:pt>
                <c:pt idx="70">
                  <c:v>65</c:v>
                </c:pt>
                <c:pt idx="71">
                  <c:v>30</c:v>
                </c:pt>
                <c:pt idx="72">
                  <c:v>24</c:v>
                </c:pt>
                <c:pt idx="73">
                  <c:v>65</c:v>
                </c:pt>
                <c:pt idx="74">
                  <c:v>46</c:v>
                </c:pt>
                <c:pt idx="75">
                  <c:v>16</c:v>
                </c:pt>
                <c:pt idx="76">
                  <c:v>33</c:v>
                </c:pt>
                <c:pt idx="77">
                  <c:v>53</c:v>
                </c:pt>
                <c:pt idx="78">
                  <c:v>60</c:v>
                </c:pt>
                <c:pt idx="79">
                  <c:v>25</c:v>
                </c:pt>
                <c:pt idx="80">
                  <c:v>42</c:v>
                </c:pt>
                <c:pt idx="81">
                  <c:v>67</c:v>
                </c:pt>
                <c:pt idx="82">
                  <c:v>61</c:v>
                </c:pt>
                <c:pt idx="83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69-4B4D-A704-B126183BE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5.9523809523809521E-2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0.21428571428571427</c:v>
                </c:pt>
                <c:pt idx="5">
                  <c:v>7.1428571428571425E-2</c:v>
                </c:pt>
                <c:pt idx="6">
                  <c:v>0.15476190476190477</c:v>
                </c:pt>
                <c:pt idx="7">
                  <c:v>8.3333333333333329E-2</c:v>
                </c:pt>
                <c:pt idx="8">
                  <c:v>3.5714285714285712E-2</c:v>
                </c:pt>
                <c:pt idx="9">
                  <c:v>0</c:v>
                </c:pt>
                <c:pt idx="10">
                  <c:v>2.3809523809523808E-2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7-438E-9BA8-3FB6BEA51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'0.ArdiData'!$B$98:$B$181</c:f>
              <c:numCache>
                <c:formatCode>General</c:formatCode>
                <c:ptCount val="84"/>
                <c:pt idx="0">
                  <c:v>45</c:v>
                </c:pt>
                <c:pt idx="1">
                  <c:v>115</c:v>
                </c:pt>
                <c:pt idx="2">
                  <c:v>146</c:v>
                </c:pt>
                <c:pt idx="3">
                  <c:v>184</c:v>
                </c:pt>
                <c:pt idx="4">
                  <c:v>237</c:v>
                </c:pt>
                <c:pt idx="5">
                  <c:v>302</c:v>
                </c:pt>
                <c:pt idx="6">
                  <c:v>358</c:v>
                </c:pt>
                <c:pt idx="7">
                  <c:v>420</c:v>
                </c:pt>
                <c:pt idx="8">
                  <c:v>445</c:v>
                </c:pt>
                <c:pt idx="9">
                  <c:v>503</c:v>
                </c:pt>
                <c:pt idx="10">
                  <c:v>541</c:v>
                </c:pt>
                <c:pt idx="11">
                  <c:v>576</c:v>
                </c:pt>
                <c:pt idx="12">
                  <c:v>622</c:v>
                </c:pt>
                <c:pt idx="13">
                  <c:v>638</c:v>
                </c:pt>
                <c:pt idx="14">
                  <c:v>685</c:v>
                </c:pt>
                <c:pt idx="15">
                  <c:v>725</c:v>
                </c:pt>
                <c:pt idx="16">
                  <c:v>768</c:v>
                </c:pt>
                <c:pt idx="17">
                  <c:v>803</c:v>
                </c:pt>
                <c:pt idx="18">
                  <c:v>833</c:v>
                </c:pt>
                <c:pt idx="19">
                  <c:v>892</c:v>
                </c:pt>
                <c:pt idx="20">
                  <c:v>928</c:v>
                </c:pt>
                <c:pt idx="21">
                  <c:v>976</c:v>
                </c:pt>
                <c:pt idx="22">
                  <c:v>1008</c:v>
                </c:pt>
                <c:pt idx="23">
                  <c:v>1055</c:v>
                </c:pt>
                <c:pt idx="24">
                  <c:v>1113</c:v>
                </c:pt>
                <c:pt idx="25">
                  <c:v>1180</c:v>
                </c:pt>
                <c:pt idx="26">
                  <c:v>1240</c:v>
                </c:pt>
                <c:pt idx="27">
                  <c:v>1282</c:v>
                </c:pt>
                <c:pt idx="28">
                  <c:v>1305</c:v>
                </c:pt>
                <c:pt idx="29">
                  <c:v>1367</c:v>
                </c:pt>
                <c:pt idx="30">
                  <c:v>1403</c:v>
                </c:pt>
                <c:pt idx="31">
                  <c:v>1431</c:v>
                </c:pt>
                <c:pt idx="32">
                  <c:v>1462</c:v>
                </c:pt>
                <c:pt idx="33">
                  <c:v>1486</c:v>
                </c:pt>
                <c:pt idx="34">
                  <c:v>1534</c:v>
                </c:pt>
                <c:pt idx="35">
                  <c:v>1555</c:v>
                </c:pt>
                <c:pt idx="36">
                  <c:v>1612</c:v>
                </c:pt>
                <c:pt idx="37">
                  <c:v>1674</c:v>
                </c:pt>
                <c:pt idx="38">
                  <c:v>1704</c:v>
                </c:pt>
                <c:pt idx="39">
                  <c:v>1761</c:v>
                </c:pt>
                <c:pt idx="40">
                  <c:v>1802</c:v>
                </c:pt>
                <c:pt idx="41">
                  <c:v>1859</c:v>
                </c:pt>
                <c:pt idx="42">
                  <c:v>1924</c:v>
                </c:pt>
                <c:pt idx="43">
                  <c:v>1973</c:v>
                </c:pt>
                <c:pt idx="44">
                  <c:v>2040</c:v>
                </c:pt>
                <c:pt idx="45">
                  <c:v>2090</c:v>
                </c:pt>
                <c:pt idx="46">
                  <c:v>2176</c:v>
                </c:pt>
                <c:pt idx="47">
                  <c:v>2220</c:v>
                </c:pt>
                <c:pt idx="48">
                  <c:v>2268</c:v>
                </c:pt>
                <c:pt idx="49">
                  <c:v>2315</c:v>
                </c:pt>
                <c:pt idx="50">
                  <c:v>2360</c:v>
                </c:pt>
                <c:pt idx="51">
                  <c:v>2410</c:v>
                </c:pt>
                <c:pt idx="52">
                  <c:v>2468</c:v>
                </c:pt>
                <c:pt idx="53">
                  <c:v>2487</c:v>
                </c:pt>
                <c:pt idx="54">
                  <c:v>2527</c:v>
                </c:pt>
                <c:pt idx="55">
                  <c:v>2573</c:v>
                </c:pt>
                <c:pt idx="56">
                  <c:v>2606</c:v>
                </c:pt>
                <c:pt idx="57">
                  <c:v>2670</c:v>
                </c:pt>
                <c:pt idx="58">
                  <c:v>2706</c:v>
                </c:pt>
                <c:pt idx="59">
                  <c:v>2737</c:v>
                </c:pt>
                <c:pt idx="60">
                  <c:v>2779</c:v>
                </c:pt>
                <c:pt idx="61">
                  <c:v>2867</c:v>
                </c:pt>
                <c:pt idx="62">
                  <c:v>2894</c:v>
                </c:pt>
                <c:pt idx="63">
                  <c:v>2939</c:v>
                </c:pt>
                <c:pt idx="64">
                  <c:v>2984</c:v>
                </c:pt>
                <c:pt idx="65">
                  <c:v>3019</c:v>
                </c:pt>
                <c:pt idx="66">
                  <c:v>3089</c:v>
                </c:pt>
                <c:pt idx="67">
                  <c:v>3122</c:v>
                </c:pt>
                <c:pt idx="68">
                  <c:v>3176</c:v>
                </c:pt>
                <c:pt idx="69">
                  <c:v>3214</c:v>
                </c:pt>
                <c:pt idx="70">
                  <c:v>3244</c:v>
                </c:pt>
                <c:pt idx="71">
                  <c:v>3295</c:v>
                </c:pt>
                <c:pt idx="72">
                  <c:v>3364</c:v>
                </c:pt>
                <c:pt idx="73">
                  <c:v>3411</c:v>
                </c:pt>
                <c:pt idx="74">
                  <c:v>3447</c:v>
                </c:pt>
                <c:pt idx="75">
                  <c:v>3482</c:v>
                </c:pt>
                <c:pt idx="76">
                  <c:v>3512</c:v>
                </c:pt>
                <c:pt idx="77">
                  <c:v>3541</c:v>
                </c:pt>
                <c:pt idx="78">
                  <c:v>3585</c:v>
                </c:pt>
                <c:pt idx="79">
                  <c:v>3646</c:v>
                </c:pt>
                <c:pt idx="80">
                  <c:v>3678</c:v>
                </c:pt>
                <c:pt idx="81">
                  <c:v>3708</c:v>
                </c:pt>
                <c:pt idx="82">
                  <c:v>3776</c:v>
                </c:pt>
                <c:pt idx="83">
                  <c:v>3851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51-41A5-A449-E12FDB651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'0.ArdiData'!$C$98:$C$181</c:f>
              <c:numCache>
                <c:formatCode>General</c:formatCode>
                <c:ptCount val="84"/>
                <c:pt idx="0">
                  <c:v>16</c:v>
                </c:pt>
                <c:pt idx="1">
                  <c:v>35</c:v>
                </c:pt>
                <c:pt idx="2">
                  <c:v>56</c:v>
                </c:pt>
                <c:pt idx="3">
                  <c:v>79</c:v>
                </c:pt>
                <c:pt idx="4">
                  <c:v>103</c:v>
                </c:pt>
                <c:pt idx="5">
                  <c:v>128</c:v>
                </c:pt>
                <c:pt idx="6">
                  <c:v>155</c:v>
                </c:pt>
                <c:pt idx="7">
                  <c:v>183</c:v>
                </c:pt>
                <c:pt idx="8">
                  <c:v>212</c:v>
                </c:pt>
                <c:pt idx="9">
                  <c:v>242</c:v>
                </c:pt>
                <c:pt idx="10">
                  <c:v>272</c:v>
                </c:pt>
                <c:pt idx="11">
                  <c:v>302</c:v>
                </c:pt>
                <c:pt idx="12">
                  <c:v>332</c:v>
                </c:pt>
                <c:pt idx="13">
                  <c:v>362</c:v>
                </c:pt>
                <c:pt idx="14">
                  <c:v>393</c:v>
                </c:pt>
                <c:pt idx="15">
                  <c:v>424</c:v>
                </c:pt>
                <c:pt idx="16">
                  <c:v>455</c:v>
                </c:pt>
                <c:pt idx="17">
                  <c:v>487</c:v>
                </c:pt>
                <c:pt idx="18">
                  <c:v>519</c:v>
                </c:pt>
                <c:pt idx="19">
                  <c:v>552</c:v>
                </c:pt>
                <c:pt idx="20">
                  <c:v>585</c:v>
                </c:pt>
                <c:pt idx="21">
                  <c:v>620</c:v>
                </c:pt>
                <c:pt idx="22">
                  <c:v>655</c:v>
                </c:pt>
                <c:pt idx="23">
                  <c:v>690</c:v>
                </c:pt>
                <c:pt idx="24">
                  <c:v>725</c:v>
                </c:pt>
                <c:pt idx="25">
                  <c:v>761</c:v>
                </c:pt>
                <c:pt idx="26">
                  <c:v>797</c:v>
                </c:pt>
                <c:pt idx="27">
                  <c:v>833</c:v>
                </c:pt>
                <c:pt idx="28">
                  <c:v>869</c:v>
                </c:pt>
                <c:pt idx="29">
                  <c:v>907</c:v>
                </c:pt>
                <c:pt idx="30">
                  <c:v>945</c:v>
                </c:pt>
                <c:pt idx="31">
                  <c:v>983</c:v>
                </c:pt>
                <c:pt idx="32">
                  <c:v>1023</c:v>
                </c:pt>
                <c:pt idx="33">
                  <c:v>1063</c:v>
                </c:pt>
                <c:pt idx="34">
                  <c:v>1104</c:v>
                </c:pt>
                <c:pt idx="35">
                  <c:v>1146</c:v>
                </c:pt>
                <c:pt idx="36">
                  <c:v>1188</c:v>
                </c:pt>
                <c:pt idx="37">
                  <c:v>1231</c:v>
                </c:pt>
                <c:pt idx="38">
                  <c:v>1275</c:v>
                </c:pt>
                <c:pt idx="39">
                  <c:v>1319</c:v>
                </c:pt>
                <c:pt idx="40">
                  <c:v>1364</c:v>
                </c:pt>
                <c:pt idx="41">
                  <c:v>1409</c:v>
                </c:pt>
                <c:pt idx="42">
                  <c:v>1454</c:v>
                </c:pt>
                <c:pt idx="43">
                  <c:v>1499</c:v>
                </c:pt>
                <c:pt idx="44">
                  <c:v>1545</c:v>
                </c:pt>
                <c:pt idx="45">
                  <c:v>1591</c:v>
                </c:pt>
                <c:pt idx="46">
                  <c:v>1638</c:v>
                </c:pt>
                <c:pt idx="47">
                  <c:v>1685</c:v>
                </c:pt>
                <c:pt idx="48">
                  <c:v>1732</c:v>
                </c:pt>
                <c:pt idx="49">
                  <c:v>1779</c:v>
                </c:pt>
                <c:pt idx="50">
                  <c:v>1827</c:v>
                </c:pt>
                <c:pt idx="51">
                  <c:v>1875</c:v>
                </c:pt>
                <c:pt idx="52">
                  <c:v>1923</c:v>
                </c:pt>
                <c:pt idx="53">
                  <c:v>1972</c:v>
                </c:pt>
                <c:pt idx="54">
                  <c:v>2022</c:v>
                </c:pt>
                <c:pt idx="55">
                  <c:v>2072</c:v>
                </c:pt>
                <c:pt idx="56">
                  <c:v>2123</c:v>
                </c:pt>
                <c:pt idx="57">
                  <c:v>2176</c:v>
                </c:pt>
                <c:pt idx="58">
                  <c:v>2230</c:v>
                </c:pt>
                <c:pt idx="59">
                  <c:v>2286</c:v>
                </c:pt>
                <c:pt idx="60">
                  <c:v>2343</c:v>
                </c:pt>
                <c:pt idx="61">
                  <c:v>2400</c:v>
                </c:pt>
                <c:pt idx="62">
                  <c:v>2457</c:v>
                </c:pt>
                <c:pt idx="63">
                  <c:v>2515</c:v>
                </c:pt>
                <c:pt idx="64">
                  <c:v>2573</c:v>
                </c:pt>
                <c:pt idx="65">
                  <c:v>2631</c:v>
                </c:pt>
                <c:pt idx="66">
                  <c:v>2690</c:v>
                </c:pt>
                <c:pt idx="67">
                  <c:v>2750</c:v>
                </c:pt>
                <c:pt idx="68">
                  <c:v>2811</c:v>
                </c:pt>
                <c:pt idx="69">
                  <c:v>2873</c:v>
                </c:pt>
                <c:pt idx="70">
                  <c:v>2935</c:v>
                </c:pt>
                <c:pt idx="71">
                  <c:v>2997</c:v>
                </c:pt>
                <c:pt idx="72">
                  <c:v>3061</c:v>
                </c:pt>
                <c:pt idx="73">
                  <c:v>3126</c:v>
                </c:pt>
                <c:pt idx="74">
                  <c:v>3191</c:v>
                </c:pt>
                <c:pt idx="75">
                  <c:v>3258</c:v>
                </c:pt>
                <c:pt idx="76">
                  <c:v>3325</c:v>
                </c:pt>
                <c:pt idx="77">
                  <c:v>3393</c:v>
                </c:pt>
                <c:pt idx="78">
                  <c:v>3462</c:v>
                </c:pt>
                <c:pt idx="79">
                  <c:v>3532</c:v>
                </c:pt>
                <c:pt idx="80">
                  <c:v>3602</c:v>
                </c:pt>
                <c:pt idx="81">
                  <c:v>3677</c:v>
                </c:pt>
                <c:pt idx="82">
                  <c:v>3763</c:v>
                </c:pt>
                <c:pt idx="83">
                  <c:v>3851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D-4D8F-82B2-87FD1050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'0.ArdiData'!$D$98:$D$181</c:f>
              <c:numCache>
                <c:formatCode>General</c:formatCode>
                <c:ptCount val="84"/>
                <c:pt idx="0">
                  <c:v>16</c:v>
                </c:pt>
                <c:pt idx="1">
                  <c:v>41</c:v>
                </c:pt>
                <c:pt idx="2">
                  <c:v>72</c:v>
                </c:pt>
                <c:pt idx="3">
                  <c:v>101</c:v>
                </c:pt>
                <c:pt idx="4">
                  <c:v>131</c:v>
                </c:pt>
                <c:pt idx="5">
                  <c:v>171</c:v>
                </c:pt>
                <c:pt idx="6">
                  <c:v>207</c:v>
                </c:pt>
                <c:pt idx="7">
                  <c:v>226</c:v>
                </c:pt>
                <c:pt idx="8">
                  <c:v>249</c:v>
                </c:pt>
                <c:pt idx="9">
                  <c:v>276</c:v>
                </c:pt>
                <c:pt idx="10">
                  <c:v>321</c:v>
                </c:pt>
                <c:pt idx="11">
                  <c:v>342</c:v>
                </c:pt>
                <c:pt idx="12">
                  <c:v>377</c:v>
                </c:pt>
                <c:pt idx="13">
                  <c:v>408</c:v>
                </c:pt>
                <c:pt idx="14">
                  <c:v>465</c:v>
                </c:pt>
                <c:pt idx="15">
                  <c:v>501</c:v>
                </c:pt>
                <c:pt idx="16">
                  <c:v>534</c:v>
                </c:pt>
                <c:pt idx="17">
                  <c:v>569</c:v>
                </c:pt>
                <c:pt idx="18">
                  <c:v>616</c:v>
                </c:pt>
                <c:pt idx="19">
                  <c:v>646</c:v>
                </c:pt>
                <c:pt idx="20">
                  <c:v>678</c:v>
                </c:pt>
                <c:pt idx="21">
                  <c:v>723</c:v>
                </c:pt>
                <c:pt idx="22">
                  <c:v>768</c:v>
                </c:pt>
                <c:pt idx="23">
                  <c:v>792</c:v>
                </c:pt>
                <c:pt idx="24">
                  <c:v>834</c:v>
                </c:pt>
                <c:pt idx="25">
                  <c:v>872</c:v>
                </c:pt>
                <c:pt idx="26">
                  <c:v>934</c:v>
                </c:pt>
                <c:pt idx="27">
                  <c:v>970</c:v>
                </c:pt>
                <c:pt idx="28">
                  <c:v>1000</c:v>
                </c:pt>
                <c:pt idx="29">
                  <c:v>1050</c:v>
                </c:pt>
                <c:pt idx="30">
                  <c:v>1097</c:v>
                </c:pt>
                <c:pt idx="31">
                  <c:v>1142</c:v>
                </c:pt>
                <c:pt idx="32">
                  <c:v>1189</c:v>
                </c:pt>
                <c:pt idx="33">
                  <c:v>1245</c:v>
                </c:pt>
                <c:pt idx="34">
                  <c:v>1307</c:v>
                </c:pt>
                <c:pt idx="35">
                  <c:v>1340</c:v>
                </c:pt>
                <c:pt idx="36">
                  <c:v>1378</c:v>
                </c:pt>
                <c:pt idx="37">
                  <c:v>1426</c:v>
                </c:pt>
                <c:pt idx="38">
                  <c:v>1480</c:v>
                </c:pt>
                <c:pt idx="39">
                  <c:v>1528</c:v>
                </c:pt>
                <c:pt idx="40">
                  <c:v>1558</c:v>
                </c:pt>
                <c:pt idx="41">
                  <c:v>1609</c:v>
                </c:pt>
                <c:pt idx="42">
                  <c:v>1671</c:v>
                </c:pt>
                <c:pt idx="43">
                  <c:v>1699</c:v>
                </c:pt>
                <c:pt idx="44">
                  <c:v>1745</c:v>
                </c:pt>
                <c:pt idx="45">
                  <c:v>1789</c:v>
                </c:pt>
                <c:pt idx="46">
                  <c:v>1856</c:v>
                </c:pt>
                <c:pt idx="47">
                  <c:v>1887</c:v>
                </c:pt>
                <c:pt idx="48">
                  <c:v>1936</c:v>
                </c:pt>
                <c:pt idx="49">
                  <c:v>1996</c:v>
                </c:pt>
                <c:pt idx="50">
                  <c:v>2054</c:v>
                </c:pt>
                <c:pt idx="51">
                  <c:v>2084</c:v>
                </c:pt>
                <c:pt idx="52">
                  <c:v>2130</c:v>
                </c:pt>
                <c:pt idx="53">
                  <c:v>2177</c:v>
                </c:pt>
                <c:pt idx="54">
                  <c:v>2247</c:v>
                </c:pt>
                <c:pt idx="55">
                  <c:v>2287</c:v>
                </c:pt>
                <c:pt idx="56">
                  <c:v>2319</c:v>
                </c:pt>
                <c:pt idx="57">
                  <c:v>2377</c:v>
                </c:pt>
                <c:pt idx="58">
                  <c:v>2447</c:v>
                </c:pt>
                <c:pt idx="59">
                  <c:v>2483</c:v>
                </c:pt>
                <c:pt idx="60">
                  <c:v>2518</c:v>
                </c:pt>
                <c:pt idx="61">
                  <c:v>2571</c:v>
                </c:pt>
                <c:pt idx="62">
                  <c:v>2636</c:v>
                </c:pt>
                <c:pt idx="63">
                  <c:v>2677</c:v>
                </c:pt>
                <c:pt idx="64">
                  <c:v>2719</c:v>
                </c:pt>
                <c:pt idx="65">
                  <c:v>2783</c:v>
                </c:pt>
                <c:pt idx="66">
                  <c:v>2851</c:v>
                </c:pt>
                <c:pt idx="67">
                  <c:v>2894</c:v>
                </c:pt>
                <c:pt idx="68">
                  <c:v>2942</c:v>
                </c:pt>
                <c:pt idx="69">
                  <c:v>2992</c:v>
                </c:pt>
                <c:pt idx="70">
                  <c:v>3080</c:v>
                </c:pt>
                <c:pt idx="71">
                  <c:v>3139</c:v>
                </c:pt>
                <c:pt idx="72">
                  <c:v>3177</c:v>
                </c:pt>
                <c:pt idx="73">
                  <c:v>3238</c:v>
                </c:pt>
                <c:pt idx="74">
                  <c:v>3307</c:v>
                </c:pt>
                <c:pt idx="75">
                  <c:v>3351</c:v>
                </c:pt>
                <c:pt idx="76">
                  <c:v>3386</c:v>
                </c:pt>
                <c:pt idx="77">
                  <c:v>3443</c:v>
                </c:pt>
                <c:pt idx="78">
                  <c:v>3518</c:v>
                </c:pt>
                <c:pt idx="79">
                  <c:v>3585</c:v>
                </c:pt>
                <c:pt idx="80">
                  <c:v>3650</c:v>
                </c:pt>
                <c:pt idx="81">
                  <c:v>3708</c:v>
                </c:pt>
                <c:pt idx="82">
                  <c:v>3794</c:v>
                </c:pt>
                <c:pt idx="83">
                  <c:v>3851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0C-4841-B0D3-04032E4F6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'0.ArdiData'!$E$98:$E$181</c:f>
              <c:numCache>
                <c:formatCode>General</c:formatCode>
                <c:ptCount val="84"/>
                <c:pt idx="0">
                  <c:v>29</c:v>
                </c:pt>
                <c:pt idx="1">
                  <c:v>77</c:v>
                </c:pt>
                <c:pt idx="2">
                  <c:v>127</c:v>
                </c:pt>
                <c:pt idx="3">
                  <c:v>170</c:v>
                </c:pt>
                <c:pt idx="4">
                  <c:v>211</c:v>
                </c:pt>
                <c:pt idx="5">
                  <c:v>258</c:v>
                </c:pt>
                <c:pt idx="6">
                  <c:v>327</c:v>
                </c:pt>
                <c:pt idx="7">
                  <c:v>357</c:v>
                </c:pt>
                <c:pt idx="8">
                  <c:v>384</c:v>
                </c:pt>
                <c:pt idx="9">
                  <c:v>431</c:v>
                </c:pt>
                <c:pt idx="10">
                  <c:v>489</c:v>
                </c:pt>
                <c:pt idx="11">
                  <c:v>534</c:v>
                </c:pt>
                <c:pt idx="12">
                  <c:v>566</c:v>
                </c:pt>
                <c:pt idx="13">
                  <c:v>628</c:v>
                </c:pt>
                <c:pt idx="14">
                  <c:v>673</c:v>
                </c:pt>
                <c:pt idx="15">
                  <c:v>704</c:v>
                </c:pt>
                <c:pt idx="16">
                  <c:v>740</c:v>
                </c:pt>
                <c:pt idx="17">
                  <c:v>797</c:v>
                </c:pt>
                <c:pt idx="18">
                  <c:v>844</c:v>
                </c:pt>
                <c:pt idx="19">
                  <c:v>875</c:v>
                </c:pt>
                <c:pt idx="20">
                  <c:v>894</c:v>
                </c:pt>
                <c:pt idx="21">
                  <c:v>961</c:v>
                </c:pt>
                <c:pt idx="22">
                  <c:v>1010</c:v>
                </c:pt>
                <c:pt idx="23">
                  <c:v>1050</c:v>
                </c:pt>
                <c:pt idx="24">
                  <c:v>1088</c:v>
                </c:pt>
                <c:pt idx="25">
                  <c:v>1146</c:v>
                </c:pt>
                <c:pt idx="26">
                  <c:v>1203</c:v>
                </c:pt>
                <c:pt idx="27">
                  <c:v>1247</c:v>
                </c:pt>
                <c:pt idx="28">
                  <c:v>1277</c:v>
                </c:pt>
                <c:pt idx="29">
                  <c:v>1334</c:v>
                </c:pt>
                <c:pt idx="30">
                  <c:v>1392</c:v>
                </c:pt>
                <c:pt idx="31">
                  <c:v>1436</c:v>
                </c:pt>
                <c:pt idx="32">
                  <c:v>1464</c:v>
                </c:pt>
                <c:pt idx="33">
                  <c:v>1532</c:v>
                </c:pt>
                <c:pt idx="34">
                  <c:v>1580</c:v>
                </c:pt>
                <c:pt idx="35">
                  <c:v>1615</c:v>
                </c:pt>
                <c:pt idx="36">
                  <c:v>1647</c:v>
                </c:pt>
                <c:pt idx="37">
                  <c:v>1709</c:v>
                </c:pt>
                <c:pt idx="38">
                  <c:v>1765</c:v>
                </c:pt>
                <c:pt idx="39">
                  <c:v>1801</c:v>
                </c:pt>
                <c:pt idx="40">
                  <c:v>1831</c:v>
                </c:pt>
                <c:pt idx="41">
                  <c:v>1895</c:v>
                </c:pt>
                <c:pt idx="42">
                  <c:v>1942</c:v>
                </c:pt>
                <c:pt idx="43">
                  <c:v>1977</c:v>
                </c:pt>
                <c:pt idx="44">
                  <c:v>2000</c:v>
                </c:pt>
                <c:pt idx="45">
                  <c:v>2088</c:v>
                </c:pt>
                <c:pt idx="46">
                  <c:v>2134</c:v>
                </c:pt>
                <c:pt idx="47">
                  <c:v>2169</c:v>
                </c:pt>
                <c:pt idx="48">
                  <c:v>2211</c:v>
                </c:pt>
                <c:pt idx="49">
                  <c:v>2262</c:v>
                </c:pt>
                <c:pt idx="50">
                  <c:v>2337</c:v>
                </c:pt>
                <c:pt idx="51">
                  <c:v>2375</c:v>
                </c:pt>
                <c:pt idx="52">
                  <c:v>2405</c:v>
                </c:pt>
                <c:pt idx="53">
                  <c:v>2455</c:v>
                </c:pt>
                <c:pt idx="54">
                  <c:v>2509</c:v>
                </c:pt>
                <c:pt idx="55">
                  <c:v>2549</c:v>
                </c:pt>
                <c:pt idx="56">
                  <c:v>2580</c:v>
                </c:pt>
                <c:pt idx="57">
                  <c:v>2639</c:v>
                </c:pt>
                <c:pt idx="58">
                  <c:v>2709</c:v>
                </c:pt>
                <c:pt idx="59">
                  <c:v>2742</c:v>
                </c:pt>
                <c:pt idx="60">
                  <c:v>2777</c:v>
                </c:pt>
                <c:pt idx="61">
                  <c:v>2863</c:v>
                </c:pt>
                <c:pt idx="62">
                  <c:v>2925</c:v>
                </c:pt>
                <c:pt idx="63">
                  <c:v>2970</c:v>
                </c:pt>
                <c:pt idx="64">
                  <c:v>3008</c:v>
                </c:pt>
                <c:pt idx="65">
                  <c:v>3053</c:v>
                </c:pt>
                <c:pt idx="66">
                  <c:v>3101</c:v>
                </c:pt>
                <c:pt idx="67">
                  <c:v>3137</c:v>
                </c:pt>
                <c:pt idx="68">
                  <c:v>3173</c:v>
                </c:pt>
                <c:pt idx="69">
                  <c:v>3243</c:v>
                </c:pt>
                <c:pt idx="70">
                  <c:v>3308</c:v>
                </c:pt>
                <c:pt idx="71">
                  <c:v>3338</c:v>
                </c:pt>
                <c:pt idx="72">
                  <c:v>3362</c:v>
                </c:pt>
                <c:pt idx="73">
                  <c:v>3427</c:v>
                </c:pt>
                <c:pt idx="74">
                  <c:v>3473</c:v>
                </c:pt>
                <c:pt idx="75">
                  <c:v>3489</c:v>
                </c:pt>
                <c:pt idx="76">
                  <c:v>3522</c:v>
                </c:pt>
                <c:pt idx="77">
                  <c:v>3575</c:v>
                </c:pt>
                <c:pt idx="78">
                  <c:v>3635</c:v>
                </c:pt>
                <c:pt idx="79">
                  <c:v>3660</c:v>
                </c:pt>
                <c:pt idx="80">
                  <c:v>3702</c:v>
                </c:pt>
                <c:pt idx="81">
                  <c:v>3769</c:v>
                </c:pt>
                <c:pt idx="82">
                  <c:v>3830</c:v>
                </c:pt>
                <c:pt idx="83">
                  <c:v>3851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1-4842-A823-CAEE5D9B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(2)'!$K$1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(2)'!$F$2:$F$14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'0.ArdiData (2)'!$K$2:$K$14</c:f>
              <c:numCache>
                <c:formatCode>0.00</c:formatCode>
                <c:ptCount val="13"/>
                <c:pt idx="0">
                  <c:v>1.1904761904761904E-2</c:v>
                </c:pt>
                <c:pt idx="1">
                  <c:v>4.7619047619047616E-2</c:v>
                </c:pt>
                <c:pt idx="2">
                  <c:v>0.13095238095238096</c:v>
                </c:pt>
                <c:pt idx="3">
                  <c:v>0.20238095238095238</c:v>
                </c:pt>
                <c:pt idx="4">
                  <c:v>0.17857142857142858</c:v>
                </c:pt>
                <c:pt idx="5">
                  <c:v>0.13095238095238096</c:v>
                </c:pt>
                <c:pt idx="6">
                  <c:v>0.13095238095238096</c:v>
                </c:pt>
                <c:pt idx="7">
                  <c:v>9.5238095238095233E-2</c:v>
                </c:pt>
                <c:pt idx="8">
                  <c:v>3.5714285714285712E-2</c:v>
                </c:pt>
                <c:pt idx="9">
                  <c:v>2.3809523809523808E-2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F-4213-9FF5-D0B095B1F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(2)'!$C$2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(2)'!$K$1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(2)'!$F$2:$F$14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'0.ArdiData (2)'!$K$2:$K$14</c:f>
              <c:numCache>
                <c:formatCode>0.00</c:formatCode>
                <c:ptCount val="13"/>
                <c:pt idx="0">
                  <c:v>1.1904761904761904E-2</c:v>
                </c:pt>
                <c:pt idx="1">
                  <c:v>4.7619047619047616E-2</c:v>
                </c:pt>
                <c:pt idx="2">
                  <c:v>0.13095238095238096</c:v>
                </c:pt>
                <c:pt idx="3">
                  <c:v>0.20238095238095238</c:v>
                </c:pt>
                <c:pt idx="4">
                  <c:v>0.17857142857142858</c:v>
                </c:pt>
                <c:pt idx="5">
                  <c:v>0.13095238095238096</c:v>
                </c:pt>
                <c:pt idx="6">
                  <c:v>0.13095238095238096</c:v>
                </c:pt>
                <c:pt idx="7">
                  <c:v>9.5238095238095233E-2</c:v>
                </c:pt>
                <c:pt idx="8">
                  <c:v>3.5714285714285712E-2</c:v>
                </c:pt>
                <c:pt idx="9">
                  <c:v>2.3809523809523808E-2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1-426B-9578-9BB780D42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(2)'!$D$2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(2)'!$K$1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(2)'!$F$2:$F$14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'0.ArdiData (2)'!$K$2:$K$14</c:f>
              <c:numCache>
                <c:formatCode>0.00</c:formatCode>
                <c:ptCount val="13"/>
                <c:pt idx="0">
                  <c:v>1.1904761904761904E-2</c:v>
                </c:pt>
                <c:pt idx="1">
                  <c:v>4.7619047619047616E-2</c:v>
                </c:pt>
                <c:pt idx="2">
                  <c:v>0.13095238095238096</c:v>
                </c:pt>
                <c:pt idx="3">
                  <c:v>0.20238095238095238</c:v>
                </c:pt>
                <c:pt idx="4">
                  <c:v>0.17857142857142858</c:v>
                </c:pt>
                <c:pt idx="5">
                  <c:v>0.13095238095238096</c:v>
                </c:pt>
                <c:pt idx="6">
                  <c:v>0.13095238095238096</c:v>
                </c:pt>
                <c:pt idx="7">
                  <c:v>9.5238095238095233E-2</c:v>
                </c:pt>
                <c:pt idx="8">
                  <c:v>3.5714285714285712E-2</c:v>
                </c:pt>
                <c:pt idx="9">
                  <c:v>2.3809523809523808E-2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7-4BD8-8862-305CD8599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(2)'!$B$2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(2)'!$A$3:$A$86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(2)'!$B$3:$B$86</c:f>
              <c:numCache>
                <c:formatCode>General</c:formatCode>
                <c:ptCount val="84"/>
                <c:pt idx="0">
                  <c:v>42</c:v>
                </c:pt>
                <c:pt idx="1">
                  <c:v>65</c:v>
                </c:pt>
                <c:pt idx="2">
                  <c:v>39</c:v>
                </c:pt>
                <c:pt idx="3">
                  <c:v>42</c:v>
                </c:pt>
                <c:pt idx="4">
                  <c:v>69</c:v>
                </c:pt>
                <c:pt idx="5">
                  <c:v>63</c:v>
                </c:pt>
                <c:pt idx="6">
                  <c:v>43</c:v>
                </c:pt>
                <c:pt idx="7">
                  <c:v>27</c:v>
                </c:pt>
                <c:pt idx="8">
                  <c:v>34</c:v>
                </c:pt>
                <c:pt idx="9">
                  <c:v>88</c:v>
                </c:pt>
                <c:pt idx="10">
                  <c:v>52</c:v>
                </c:pt>
                <c:pt idx="11">
                  <c:v>47</c:v>
                </c:pt>
                <c:pt idx="12">
                  <c:v>36</c:v>
                </c:pt>
                <c:pt idx="13">
                  <c:v>39</c:v>
                </c:pt>
                <c:pt idx="14">
                  <c:v>44</c:v>
                </c:pt>
                <c:pt idx="15">
                  <c:v>48</c:v>
                </c:pt>
                <c:pt idx="16">
                  <c:v>58</c:v>
                </c:pt>
                <c:pt idx="17">
                  <c:v>72</c:v>
                </c:pt>
                <c:pt idx="18">
                  <c:v>70</c:v>
                </c:pt>
                <c:pt idx="19">
                  <c:v>77</c:v>
                </c:pt>
                <c:pt idx="20">
                  <c:v>36</c:v>
                </c:pt>
                <c:pt idx="21">
                  <c:v>28</c:v>
                </c:pt>
                <c:pt idx="22">
                  <c:v>42</c:v>
                </c:pt>
                <c:pt idx="23">
                  <c:v>38</c:v>
                </c:pt>
                <c:pt idx="24">
                  <c:v>45</c:v>
                </c:pt>
                <c:pt idx="25">
                  <c:v>28</c:v>
                </c:pt>
                <c:pt idx="26">
                  <c:v>41</c:v>
                </c:pt>
                <c:pt idx="27">
                  <c:v>49</c:v>
                </c:pt>
                <c:pt idx="28">
                  <c:v>28</c:v>
                </c:pt>
                <c:pt idx="29">
                  <c:v>47</c:v>
                </c:pt>
                <c:pt idx="30">
                  <c:v>27</c:v>
                </c:pt>
                <c:pt idx="31">
                  <c:v>57</c:v>
                </c:pt>
                <c:pt idx="32">
                  <c:v>37</c:v>
                </c:pt>
                <c:pt idx="33">
                  <c:v>38</c:v>
                </c:pt>
                <c:pt idx="34">
                  <c:v>27</c:v>
                </c:pt>
                <c:pt idx="35">
                  <c:v>62</c:v>
                </c:pt>
                <c:pt idx="36">
                  <c:v>69</c:v>
                </c:pt>
                <c:pt idx="37">
                  <c:v>43</c:v>
                </c:pt>
                <c:pt idx="38">
                  <c:v>66</c:v>
                </c:pt>
                <c:pt idx="39">
                  <c:v>48</c:v>
                </c:pt>
                <c:pt idx="40">
                  <c:v>50</c:v>
                </c:pt>
                <c:pt idx="41">
                  <c:v>36</c:v>
                </c:pt>
                <c:pt idx="42">
                  <c:v>56</c:v>
                </c:pt>
                <c:pt idx="43">
                  <c:v>35</c:v>
                </c:pt>
                <c:pt idx="44">
                  <c:v>32</c:v>
                </c:pt>
                <c:pt idx="45">
                  <c:v>38</c:v>
                </c:pt>
                <c:pt idx="46">
                  <c:v>66</c:v>
                </c:pt>
                <c:pt idx="47">
                  <c:v>33</c:v>
                </c:pt>
                <c:pt idx="48">
                  <c:v>22</c:v>
                </c:pt>
                <c:pt idx="49">
                  <c:v>32</c:v>
                </c:pt>
                <c:pt idx="50">
                  <c:v>59</c:v>
                </c:pt>
                <c:pt idx="51">
                  <c:v>52</c:v>
                </c:pt>
                <c:pt idx="52">
                  <c:v>82</c:v>
                </c:pt>
                <c:pt idx="53">
                  <c:v>42</c:v>
                </c:pt>
                <c:pt idx="54">
                  <c:v>41</c:v>
                </c:pt>
                <c:pt idx="55">
                  <c:v>21</c:v>
                </c:pt>
                <c:pt idx="56">
                  <c:v>59</c:v>
                </c:pt>
                <c:pt idx="57">
                  <c:v>23</c:v>
                </c:pt>
                <c:pt idx="58">
                  <c:v>46</c:v>
                </c:pt>
                <c:pt idx="59">
                  <c:v>59</c:v>
                </c:pt>
                <c:pt idx="60">
                  <c:v>61</c:v>
                </c:pt>
                <c:pt idx="61">
                  <c:v>54</c:v>
                </c:pt>
                <c:pt idx="62">
                  <c:v>29</c:v>
                </c:pt>
                <c:pt idx="63">
                  <c:v>72</c:v>
                </c:pt>
                <c:pt idx="64">
                  <c:v>82</c:v>
                </c:pt>
                <c:pt idx="65">
                  <c:v>30</c:v>
                </c:pt>
                <c:pt idx="66">
                  <c:v>65</c:v>
                </c:pt>
                <c:pt idx="67">
                  <c:v>63</c:v>
                </c:pt>
                <c:pt idx="68">
                  <c:v>41</c:v>
                </c:pt>
                <c:pt idx="69">
                  <c:v>66</c:v>
                </c:pt>
                <c:pt idx="70">
                  <c:v>27</c:v>
                </c:pt>
                <c:pt idx="71">
                  <c:v>34</c:v>
                </c:pt>
                <c:pt idx="72">
                  <c:v>40</c:v>
                </c:pt>
                <c:pt idx="73">
                  <c:v>25</c:v>
                </c:pt>
                <c:pt idx="74">
                  <c:v>21</c:v>
                </c:pt>
                <c:pt idx="75">
                  <c:v>31</c:v>
                </c:pt>
                <c:pt idx="76">
                  <c:v>36</c:v>
                </c:pt>
                <c:pt idx="77">
                  <c:v>48</c:v>
                </c:pt>
                <c:pt idx="78">
                  <c:v>50</c:v>
                </c:pt>
                <c:pt idx="79">
                  <c:v>12</c:v>
                </c:pt>
                <c:pt idx="80">
                  <c:v>52</c:v>
                </c:pt>
                <c:pt idx="81">
                  <c:v>60</c:v>
                </c:pt>
                <c:pt idx="82">
                  <c:v>55</c:v>
                </c:pt>
                <c:pt idx="83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FC-4AB4-8497-EAF5A6BEB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(2)'!$C$2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(2)'!$C$2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(2)'!$A$3:$A$86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(2)'!$C$3:$C$86</c:f>
              <c:numCache>
                <c:formatCode>General</c:formatCode>
                <c:ptCount val="84"/>
                <c:pt idx="0">
                  <c:v>12</c:v>
                </c:pt>
                <c:pt idx="1">
                  <c:v>21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25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28</c:v>
                </c:pt>
                <c:pt idx="11">
                  <c:v>28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36</c:v>
                </c:pt>
                <c:pt idx="25">
                  <c:v>36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39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42</c:v>
                </c:pt>
                <c:pt idx="38">
                  <c:v>42</c:v>
                </c:pt>
                <c:pt idx="39">
                  <c:v>42</c:v>
                </c:pt>
                <c:pt idx="40">
                  <c:v>42</c:v>
                </c:pt>
                <c:pt idx="41">
                  <c:v>43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47</c:v>
                </c:pt>
                <c:pt idx="48">
                  <c:v>48</c:v>
                </c:pt>
                <c:pt idx="49">
                  <c:v>48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50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54</c:v>
                </c:pt>
                <c:pt idx="58">
                  <c:v>55</c:v>
                </c:pt>
                <c:pt idx="59">
                  <c:v>56</c:v>
                </c:pt>
                <c:pt idx="60">
                  <c:v>57</c:v>
                </c:pt>
                <c:pt idx="61">
                  <c:v>58</c:v>
                </c:pt>
                <c:pt idx="62">
                  <c:v>59</c:v>
                </c:pt>
                <c:pt idx="63">
                  <c:v>59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63</c:v>
                </c:pt>
                <c:pt idx="70">
                  <c:v>65</c:v>
                </c:pt>
                <c:pt idx="71">
                  <c:v>65</c:v>
                </c:pt>
                <c:pt idx="72">
                  <c:v>66</c:v>
                </c:pt>
                <c:pt idx="73">
                  <c:v>66</c:v>
                </c:pt>
                <c:pt idx="74">
                  <c:v>66</c:v>
                </c:pt>
                <c:pt idx="75">
                  <c:v>69</c:v>
                </c:pt>
                <c:pt idx="76">
                  <c:v>69</c:v>
                </c:pt>
                <c:pt idx="77">
                  <c:v>70</c:v>
                </c:pt>
                <c:pt idx="78">
                  <c:v>72</c:v>
                </c:pt>
                <c:pt idx="79">
                  <c:v>72</c:v>
                </c:pt>
                <c:pt idx="80">
                  <c:v>77</c:v>
                </c:pt>
                <c:pt idx="81">
                  <c:v>82</c:v>
                </c:pt>
                <c:pt idx="82">
                  <c:v>82</c:v>
                </c:pt>
                <c:pt idx="83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7-420F-93A2-848FA1CAC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(2)'!$D$2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(2)'!$D$2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(2)'!$A$3:$A$86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(2)'!$D$3:$D$86</c:f>
              <c:numCache>
                <c:formatCode>General</c:formatCode>
                <c:ptCount val="84"/>
                <c:pt idx="0">
                  <c:v>12</c:v>
                </c:pt>
                <c:pt idx="1">
                  <c:v>32</c:v>
                </c:pt>
                <c:pt idx="2">
                  <c:v>39</c:v>
                </c:pt>
                <c:pt idx="3">
                  <c:v>21</c:v>
                </c:pt>
                <c:pt idx="4">
                  <c:v>27</c:v>
                </c:pt>
                <c:pt idx="5">
                  <c:v>36</c:v>
                </c:pt>
                <c:pt idx="6">
                  <c:v>41</c:v>
                </c:pt>
                <c:pt idx="7">
                  <c:v>21</c:v>
                </c:pt>
                <c:pt idx="8">
                  <c:v>25</c:v>
                </c:pt>
                <c:pt idx="9">
                  <c:v>46</c:v>
                </c:pt>
                <c:pt idx="10">
                  <c:v>47</c:v>
                </c:pt>
                <c:pt idx="11">
                  <c:v>28</c:v>
                </c:pt>
                <c:pt idx="12">
                  <c:v>33</c:v>
                </c:pt>
                <c:pt idx="13">
                  <c:v>44</c:v>
                </c:pt>
                <c:pt idx="14">
                  <c:v>42</c:v>
                </c:pt>
                <c:pt idx="15">
                  <c:v>29</c:v>
                </c:pt>
                <c:pt idx="16">
                  <c:v>38</c:v>
                </c:pt>
                <c:pt idx="17">
                  <c:v>48</c:v>
                </c:pt>
                <c:pt idx="18">
                  <c:v>52</c:v>
                </c:pt>
                <c:pt idx="19">
                  <c:v>38</c:v>
                </c:pt>
                <c:pt idx="20">
                  <c:v>37</c:v>
                </c:pt>
                <c:pt idx="21">
                  <c:v>45</c:v>
                </c:pt>
                <c:pt idx="22">
                  <c:v>62</c:v>
                </c:pt>
                <c:pt idx="23">
                  <c:v>23</c:v>
                </c:pt>
                <c:pt idx="24">
                  <c:v>27</c:v>
                </c:pt>
                <c:pt idx="25">
                  <c:v>36</c:v>
                </c:pt>
                <c:pt idx="26">
                  <c:v>59</c:v>
                </c:pt>
                <c:pt idx="27">
                  <c:v>22</c:v>
                </c:pt>
                <c:pt idx="28">
                  <c:v>31</c:v>
                </c:pt>
                <c:pt idx="29">
                  <c:v>49</c:v>
                </c:pt>
                <c:pt idx="30">
                  <c:v>63</c:v>
                </c:pt>
                <c:pt idx="31">
                  <c:v>27</c:v>
                </c:pt>
                <c:pt idx="32">
                  <c:v>30</c:v>
                </c:pt>
                <c:pt idx="33">
                  <c:v>54</c:v>
                </c:pt>
                <c:pt idx="34">
                  <c:v>66</c:v>
                </c:pt>
                <c:pt idx="35">
                  <c:v>42</c:v>
                </c:pt>
                <c:pt idx="36">
                  <c:v>41</c:v>
                </c:pt>
                <c:pt idx="37">
                  <c:v>52</c:v>
                </c:pt>
                <c:pt idx="38">
                  <c:v>69</c:v>
                </c:pt>
                <c:pt idx="39">
                  <c:v>28</c:v>
                </c:pt>
                <c:pt idx="40">
                  <c:v>36</c:v>
                </c:pt>
                <c:pt idx="41">
                  <c:v>59</c:v>
                </c:pt>
                <c:pt idx="42">
                  <c:v>72</c:v>
                </c:pt>
                <c:pt idx="43">
                  <c:v>27</c:v>
                </c:pt>
                <c:pt idx="44">
                  <c:v>40</c:v>
                </c:pt>
                <c:pt idx="45">
                  <c:v>47</c:v>
                </c:pt>
                <c:pt idx="46">
                  <c:v>50</c:v>
                </c:pt>
                <c:pt idx="47">
                  <c:v>43</c:v>
                </c:pt>
                <c:pt idx="48">
                  <c:v>48</c:v>
                </c:pt>
                <c:pt idx="49">
                  <c:v>59</c:v>
                </c:pt>
                <c:pt idx="50">
                  <c:v>52</c:v>
                </c:pt>
                <c:pt idx="51">
                  <c:v>32</c:v>
                </c:pt>
                <c:pt idx="52">
                  <c:v>48</c:v>
                </c:pt>
                <c:pt idx="53">
                  <c:v>60</c:v>
                </c:pt>
                <c:pt idx="54">
                  <c:v>72</c:v>
                </c:pt>
                <c:pt idx="55">
                  <c:v>41</c:v>
                </c:pt>
                <c:pt idx="56">
                  <c:v>43</c:v>
                </c:pt>
                <c:pt idx="57">
                  <c:v>42</c:v>
                </c:pt>
                <c:pt idx="58">
                  <c:v>69</c:v>
                </c:pt>
                <c:pt idx="59">
                  <c:v>39</c:v>
                </c:pt>
                <c:pt idx="60">
                  <c:v>35</c:v>
                </c:pt>
                <c:pt idx="61">
                  <c:v>66</c:v>
                </c:pt>
                <c:pt idx="62">
                  <c:v>58</c:v>
                </c:pt>
                <c:pt idx="63">
                  <c:v>28</c:v>
                </c:pt>
                <c:pt idx="64">
                  <c:v>56</c:v>
                </c:pt>
                <c:pt idx="65">
                  <c:v>66</c:v>
                </c:pt>
                <c:pt idx="66">
                  <c:v>82</c:v>
                </c:pt>
                <c:pt idx="67">
                  <c:v>32</c:v>
                </c:pt>
                <c:pt idx="68">
                  <c:v>50</c:v>
                </c:pt>
                <c:pt idx="69">
                  <c:v>57</c:v>
                </c:pt>
                <c:pt idx="70">
                  <c:v>77</c:v>
                </c:pt>
                <c:pt idx="71">
                  <c:v>34</c:v>
                </c:pt>
                <c:pt idx="72">
                  <c:v>34</c:v>
                </c:pt>
                <c:pt idx="73">
                  <c:v>65</c:v>
                </c:pt>
                <c:pt idx="74">
                  <c:v>63</c:v>
                </c:pt>
                <c:pt idx="75">
                  <c:v>61</c:v>
                </c:pt>
                <c:pt idx="76">
                  <c:v>38</c:v>
                </c:pt>
                <c:pt idx="77">
                  <c:v>65</c:v>
                </c:pt>
                <c:pt idx="78">
                  <c:v>70</c:v>
                </c:pt>
                <c:pt idx="79">
                  <c:v>55</c:v>
                </c:pt>
                <c:pt idx="80">
                  <c:v>36</c:v>
                </c:pt>
                <c:pt idx="81">
                  <c:v>82</c:v>
                </c:pt>
                <c:pt idx="82">
                  <c:v>88</c:v>
                </c:pt>
                <c:pt idx="83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57-46B0-98A8-74FDE8BA8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(2)'!$E$2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(2)'!$A$3:$A$86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(2)'!$E$3:$E$86</c:f>
              <c:numCache>
                <c:formatCode>General</c:formatCode>
                <c:ptCount val="84"/>
                <c:pt idx="0">
                  <c:v>21</c:v>
                </c:pt>
                <c:pt idx="1">
                  <c:v>44</c:v>
                </c:pt>
                <c:pt idx="2">
                  <c:v>88</c:v>
                </c:pt>
                <c:pt idx="3">
                  <c:v>30</c:v>
                </c:pt>
                <c:pt idx="4">
                  <c:v>23</c:v>
                </c:pt>
                <c:pt idx="5">
                  <c:v>58</c:v>
                </c:pt>
                <c:pt idx="6">
                  <c:v>46</c:v>
                </c:pt>
                <c:pt idx="7">
                  <c:v>27</c:v>
                </c:pt>
                <c:pt idx="8">
                  <c:v>42</c:v>
                </c:pt>
                <c:pt idx="9">
                  <c:v>65</c:v>
                </c:pt>
                <c:pt idx="10">
                  <c:v>62</c:v>
                </c:pt>
                <c:pt idx="11">
                  <c:v>28</c:v>
                </c:pt>
                <c:pt idx="12">
                  <c:v>36</c:v>
                </c:pt>
                <c:pt idx="13">
                  <c:v>66</c:v>
                </c:pt>
                <c:pt idx="14">
                  <c:v>72</c:v>
                </c:pt>
                <c:pt idx="15">
                  <c:v>35</c:v>
                </c:pt>
                <c:pt idx="16">
                  <c:v>41</c:v>
                </c:pt>
                <c:pt idx="17">
                  <c:v>45</c:v>
                </c:pt>
                <c:pt idx="18">
                  <c:v>59</c:v>
                </c:pt>
                <c:pt idx="19">
                  <c:v>39</c:v>
                </c:pt>
                <c:pt idx="20">
                  <c:v>27</c:v>
                </c:pt>
                <c:pt idx="21">
                  <c:v>59</c:v>
                </c:pt>
                <c:pt idx="22">
                  <c:v>47</c:v>
                </c:pt>
                <c:pt idx="23">
                  <c:v>25</c:v>
                </c:pt>
                <c:pt idx="24">
                  <c:v>32</c:v>
                </c:pt>
                <c:pt idx="25">
                  <c:v>52</c:v>
                </c:pt>
                <c:pt idx="26">
                  <c:v>50</c:v>
                </c:pt>
                <c:pt idx="27">
                  <c:v>22</c:v>
                </c:pt>
                <c:pt idx="28">
                  <c:v>38</c:v>
                </c:pt>
                <c:pt idx="29">
                  <c:v>48</c:v>
                </c:pt>
                <c:pt idx="30">
                  <c:v>47</c:v>
                </c:pt>
                <c:pt idx="31">
                  <c:v>37</c:v>
                </c:pt>
                <c:pt idx="32">
                  <c:v>29</c:v>
                </c:pt>
                <c:pt idx="33">
                  <c:v>69</c:v>
                </c:pt>
                <c:pt idx="34">
                  <c:v>43</c:v>
                </c:pt>
                <c:pt idx="35">
                  <c:v>42</c:v>
                </c:pt>
                <c:pt idx="36">
                  <c:v>32</c:v>
                </c:pt>
                <c:pt idx="37">
                  <c:v>49</c:v>
                </c:pt>
                <c:pt idx="38">
                  <c:v>82</c:v>
                </c:pt>
                <c:pt idx="39">
                  <c:v>34</c:v>
                </c:pt>
                <c:pt idx="40">
                  <c:v>33</c:v>
                </c:pt>
                <c:pt idx="41">
                  <c:v>60</c:v>
                </c:pt>
                <c:pt idx="42">
                  <c:v>65</c:v>
                </c:pt>
                <c:pt idx="43">
                  <c:v>42</c:v>
                </c:pt>
                <c:pt idx="44">
                  <c:v>36</c:v>
                </c:pt>
                <c:pt idx="45">
                  <c:v>48</c:v>
                </c:pt>
                <c:pt idx="46">
                  <c:v>55</c:v>
                </c:pt>
                <c:pt idx="47">
                  <c:v>42</c:v>
                </c:pt>
                <c:pt idx="48">
                  <c:v>39</c:v>
                </c:pt>
                <c:pt idx="49">
                  <c:v>63</c:v>
                </c:pt>
                <c:pt idx="50">
                  <c:v>52</c:v>
                </c:pt>
                <c:pt idx="51">
                  <c:v>21</c:v>
                </c:pt>
                <c:pt idx="52">
                  <c:v>12</c:v>
                </c:pt>
                <c:pt idx="53">
                  <c:v>56</c:v>
                </c:pt>
                <c:pt idx="54">
                  <c:v>63</c:v>
                </c:pt>
                <c:pt idx="55">
                  <c:v>36</c:v>
                </c:pt>
                <c:pt idx="56">
                  <c:v>28</c:v>
                </c:pt>
                <c:pt idx="57">
                  <c:v>69</c:v>
                </c:pt>
                <c:pt idx="58">
                  <c:v>52</c:v>
                </c:pt>
                <c:pt idx="59">
                  <c:v>32</c:v>
                </c:pt>
                <c:pt idx="60">
                  <c:v>28</c:v>
                </c:pt>
                <c:pt idx="61">
                  <c:v>61</c:v>
                </c:pt>
                <c:pt idx="62">
                  <c:v>82</c:v>
                </c:pt>
                <c:pt idx="63">
                  <c:v>27</c:v>
                </c:pt>
                <c:pt idx="64">
                  <c:v>31</c:v>
                </c:pt>
                <c:pt idx="65">
                  <c:v>50</c:v>
                </c:pt>
                <c:pt idx="66">
                  <c:v>66</c:v>
                </c:pt>
                <c:pt idx="67">
                  <c:v>40</c:v>
                </c:pt>
                <c:pt idx="68">
                  <c:v>38</c:v>
                </c:pt>
                <c:pt idx="69">
                  <c:v>66</c:v>
                </c:pt>
                <c:pt idx="70">
                  <c:v>59</c:v>
                </c:pt>
                <c:pt idx="71">
                  <c:v>41</c:v>
                </c:pt>
                <c:pt idx="72">
                  <c:v>41</c:v>
                </c:pt>
                <c:pt idx="73">
                  <c:v>48</c:v>
                </c:pt>
                <c:pt idx="74">
                  <c:v>70</c:v>
                </c:pt>
                <c:pt idx="75">
                  <c:v>34</c:v>
                </c:pt>
                <c:pt idx="76">
                  <c:v>38</c:v>
                </c:pt>
                <c:pt idx="77">
                  <c:v>57</c:v>
                </c:pt>
                <c:pt idx="78">
                  <c:v>72</c:v>
                </c:pt>
                <c:pt idx="79">
                  <c:v>43</c:v>
                </c:pt>
                <c:pt idx="80">
                  <c:v>36</c:v>
                </c:pt>
                <c:pt idx="81">
                  <c:v>77</c:v>
                </c:pt>
                <c:pt idx="82">
                  <c:v>54</c:v>
                </c:pt>
                <c:pt idx="83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DF-4BF2-BE6C-20424BA0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(2)'!$E$2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(2)'!$K$1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(2)'!$F$2:$F$14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'0.ArdiData (2)'!$K$2:$K$14</c:f>
              <c:numCache>
                <c:formatCode>0.00</c:formatCode>
                <c:ptCount val="13"/>
                <c:pt idx="0">
                  <c:v>1.1904761904761904E-2</c:v>
                </c:pt>
                <c:pt idx="1">
                  <c:v>4.7619047619047616E-2</c:v>
                </c:pt>
                <c:pt idx="2">
                  <c:v>0.13095238095238096</c:v>
                </c:pt>
                <c:pt idx="3">
                  <c:v>0.20238095238095238</c:v>
                </c:pt>
                <c:pt idx="4">
                  <c:v>0.17857142857142858</c:v>
                </c:pt>
                <c:pt idx="5">
                  <c:v>0.13095238095238096</c:v>
                </c:pt>
                <c:pt idx="6">
                  <c:v>0.13095238095238096</c:v>
                </c:pt>
                <c:pt idx="7">
                  <c:v>9.5238095238095233E-2</c:v>
                </c:pt>
                <c:pt idx="8">
                  <c:v>3.5714285714285712E-2</c:v>
                </c:pt>
                <c:pt idx="9">
                  <c:v>2.3809523809523808E-2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A-4DC1-8BD1-8C5513C94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(2)'!$B$2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(2)'!$A$98:$A$181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(2)'!$B$98:$B$181</c:f>
              <c:numCache>
                <c:formatCode>General</c:formatCode>
                <c:ptCount val="84"/>
                <c:pt idx="0">
                  <c:v>42</c:v>
                </c:pt>
                <c:pt idx="1">
                  <c:v>107</c:v>
                </c:pt>
                <c:pt idx="2">
                  <c:v>146</c:v>
                </c:pt>
                <c:pt idx="3">
                  <c:v>188</c:v>
                </c:pt>
                <c:pt idx="4">
                  <c:v>257</c:v>
                </c:pt>
                <c:pt idx="5">
                  <c:v>320</c:v>
                </c:pt>
                <c:pt idx="6">
                  <c:v>363</c:v>
                </c:pt>
                <c:pt idx="7">
                  <c:v>390</c:v>
                </c:pt>
                <c:pt idx="8">
                  <c:v>424</c:v>
                </c:pt>
                <c:pt idx="9">
                  <c:v>512</c:v>
                </c:pt>
                <c:pt idx="10">
                  <c:v>564</c:v>
                </c:pt>
                <c:pt idx="11">
                  <c:v>611</c:v>
                </c:pt>
                <c:pt idx="12">
                  <c:v>647</c:v>
                </c:pt>
                <c:pt idx="13">
                  <c:v>686</c:v>
                </c:pt>
                <c:pt idx="14">
                  <c:v>730</c:v>
                </c:pt>
                <c:pt idx="15">
                  <c:v>778</c:v>
                </c:pt>
                <c:pt idx="16">
                  <c:v>836</c:v>
                </c:pt>
                <c:pt idx="17">
                  <c:v>908</c:v>
                </c:pt>
                <c:pt idx="18">
                  <c:v>978</c:v>
                </c:pt>
                <c:pt idx="19">
                  <c:v>1055</c:v>
                </c:pt>
                <c:pt idx="20">
                  <c:v>1091</c:v>
                </c:pt>
                <c:pt idx="21">
                  <c:v>1119</c:v>
                </c:pt>
                <c:pt idx="22">
                  <c:v>1161</c:v>
                </c:pt>
                <c:pt idx="23">
                  <c:v>1199</c:v>
                </c:pt>
                <c:pt idx="24">
                  <c:v>1244</c:v>
                </c:pt>
                <c:pt idx="25">
                  <c:v>1272</c:v>
                </c:pt>
                <c:pt idx="26">
                  <c:v>1313</c:v>
                </c:pt>
                <c:pt idx="27">
                  <c:v>1362</c:v>
                </c:pt>
                <c:pt idx="28">
                  <c:v>1390</c:v>
                </c:pt>
                <c:pt idx="29">
                  <c:v>1437</c:v>
                </c:pt>
                <c:pt idx="30">
                  <c:v>1464</c:v>
                </c:pt>
                <c:pt idx="31">
                  <c:v>1521</c:v>
                </c:pt>
                <c:pt idx="32">
                  <c:v>1558</c:v>
                </c:pt>
                <c:pt idx="33">
                  <c:v>1596</c:v>
                </c:pt>
                <c:pt idx="34">
                  <c:v>1623</c:v>
                </c:pt>
                <c:pt idx="35">
                  <c:v>1685</c:v>
                </c:pt>
                <c:pt idx="36">
                  <c:v>1754</c:v>
                </c:pt>
                <c:pt idx="37">
                  <c:v>1797</c:v>
                </c:pt>
                <c:pt idx="38">
                  <c:v>1863</c:v>
                </c:pt>
                <c:pt idx="39">
                  <c:v>1911</c:v>
                </c:pt>
                <c:pt idx="40">
                  <c:v>1961</c:v>
                </c:pt>
                <c:pt idx="41">
                  <c:v>1997</c:v>
                </c:pt>
                <c:pt idx="42">
                  <c:v>2053</c:v>
                </c:pt>
                <c:pt idx="43">
                  <c:v>2088</c:v>
                </c:pt>
                <c:pt idx="44">
                  <c:v>2120</c:v>
                </c:pt>
                <c:pt idx="45">
                  <c:v>2158</c:v>
                </c:pt>
                <c:pt idx="46">
                  <c:v>2224</c:v>
                </c:pt>
                <c:pt idx="47">
                  <c:v>2257</c:v>
                </c:pt>
                <c:pt idx="48">
                  <c:v>2279</c:v>
                </c:pt>
                <c:pt idx="49">
                  <c:v>2311</c:v>
                </c:pt>
                <c:pt idx="50">
                  <c:v>2370</c:v>
                </c:pt>
                <c:pt idx="51">
                  <c:v>2422</c:v>
                </c:pt>
                <c:pt idx="52">
                  <c:v>2504</c:v>
                </c:pt>
                <c:pt idx="53">
                  <c:v>2546</c:v>
                </c:pt>
                <c:pt idx="54">
                  <c:v>2587</c:v>
                </c:pt>
                <c:pt idx="55">
                  <c:v>2608</c:v>
                </c:pt>
                <c:pt idx="56">
                  <c:v>2667</c:v>
                </c:pt>
                <c:pt idx="57">
                  <c:v>2690</c:v>
                </c:pt>
                <c:pt idx="58">
                  <c:v>2736</c:v>
                </c:pt>
                <c:pt idx="59">
                  <c:v>2795</c:v>
                </c:pt>
                <c:pt idx="60">
                  <c:v>2856</c:v>
                </c:pt>
                <c:pt idx="61">
                  <c:v>2910</c:v>
                </c:pt>
                <c:pt idx="62">
                  <c:v>2939</c:v>
                </c:pt>
                <c:pt idx="63">
                  <c:v>3011</c:v>
                </c:pt>
                <c:pt idx="64">
                  <c:v>3093</c:v>
                </c:pt>
                <c:pt idx="65">
                  <c:v>3123</c:v>
                </c:pt>
                <c:pt idx="66">
                  <c:v>3188</c:v>
                </c:pt>
                <c:pt idx="67">
                  <c:v>3251</c:v>
                </c:pt>
                <c:pt idx="68">
                  <c:v>3292</c:v>
                </c:pt>
                <c:pt idx="69">
                  <c:v>3358</c:v>
                </c:pt>
                <c:pt idx="70">
                  <c:v>3385</c:v>
                </c:pt>
                <c:pt idx="71">
                  <c:v>3419</c:v>
                </c:pt>
                <c:pt idx="72">
                  <c:v>3459</c:v>
                </c:pt>
                <c:pt idx="73">
                  <c:v>3484</c:v>
                </c:pt>
                <c:pt idx="74">
                  <c:v>3505</c:v>
                </c:pt>
                <c:pt idx="75">
                  <c:v>3536</c:v>
                </c:pt>
                <c:pt idx="76">
                  <c:v>3572</c:v>
                </c:pt>
                <c:pt idx="77">
                  <c:v>3620</c:v>
                </c:pt>
                <c:pt idx="78">
                  <c:v>3670</c:v>
                </c:pt>
                <c:pt idx="79">
                  <c:v>3682</c:v>
                </c:pt>
                <c:pt idx="80">
                  <c:v>3734</c:v>
                </c:pt>
                <c:pt idx="81">
                  <c:v>3794</c:v>
                </c:pt>
                <c:pt idx="82">
                  <c:v>3849</c:v>
                </c:pt>
                <c:pt idx="83">
                  <c:v>3881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7D-4ECA-A822-1AE93B69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(2)'!$C$2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(2)'!$C$2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(2)'!$A$98:$A$181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(2)'!$C$98:$C$181</c:f>
              <c:numCache>
                <c:formatCode>General</c:formatCode>
                <c:ptCount val="84"/>
                <c:pt idx="0">
                  <c:v>12</c:v>
                </c:pt>
                <c:pt idx="1">
                  <c:v>33</c:v>
                </c:pt>
                <c:pt idx="2">
                  <c:v>54</c:v>
                </c:pt>
                <c:pt idx="3">
                  <c:v>76</c:v>
                </c:pt>
                <c:pt idx="4">
                  <c:v>99</c:v>
                </c:pt>
                <c:pt idx="5">
                  <c:v>124</c:v>
                </c:pt>
                <c:pt idx="6">
                  <c:v>151</c:v>
                </c:pt>
                <c:pt idx="7">
                  <c:v>178</c:v>
                </c:pt>
                <c:pt idx="8">
                  <c:v>205</c:v>
                </c:pt>
                <c:pt idx="9">
                  <c:v>232</c:v>
                </c:pt>
                <c:pt idx="10">
                  <c:v>260</c:v>
                </c:pt>
                <c:pt idx="11">
                  <c:v>288</c:v>
                </c:pt>
                <c:pt idx="12">
                  <c:v>316</c:v>
                </c:pt>
                <c:pt idx="13">
                  <c:v>345</c:v>
                </c:pt>
                <c:pt idx="14">
                  <c:v>375</c:v>
                </c:pt>
                <c:pt idx="15">
                  <c:v>406</c:v>
                </c:pt>
                <c:pt idx="16">
                  <c:v>438</c:v>
                </c:pt>
                <c:pt idx="17">
                  <c:v>470</c:v>
                </c:pt>
                <c:pt idx="18">
                  <c:v>502</c:v>
                </c:pt>
                <c:pt idx="19">
                  <c:v>535</c:v>
                </c:pt>
                <c:pt idx="20">
                  <c:v>569</c:v>
                </c:pt>
                <c:pt idx="21">
                  <c:v>603</c:v>
                </c:pt>
                <c:pt idx="22">
                  <c:v>638</c:v>
                </c:pt>
                <c:pt idx="23">
                  <c:v>674</c:v>
                </c:pt>
                <c:pt idx="24">
                  <c:v>710</c:v>
                </c:pt>
                <c:pt idx="25">
                  <c:v>746</c:v>
                </c:pt>
                <c:pt idx="26">
                  <c:v>782</c:v>
                </c:pt>
                <c:pt idx="27">
                  <c:v>819</c:v>
                </c:pt>
                <c:pt idx="28">
                  <c:v>857</c:v>
                </c:pt>
                <c:pt idx="29">
                  <c:v>895</c:v>
                </c:pt>
                <c:pt idx="30">
                  <c:v>933</c:v>
                </c:pt>
                <c:pt idx="31">
                  <c:v>972</c:v>
                </c:pt>
                <c:pt idx="32">
                  <c:v>1011</c:v>
                </c:pt>
                <c:pt idx="33">
                  <c:v>1051</c:v>
                </c:pt>
                <c:pt idx="34">
                  <c:v>1092</c:v>
                </c:pt>
                <c:pt idx="35">
                  <c:v>1133</c:v>
                </c:pt>
                <c:pt idx="36">
                  <c:v>1174</c:v>
                </c:pt>
                <c:pt idx="37">
                  <c:v>1216</c:v>
                </c:pt>
                <c:pt idx="38">
                  <c:v>1258</c:v>
                </c:pt>
                <c:pt idx="39">
                  <c:v>1300</c:v>
                </c:pt>
                <c:pt idx="40">
                  <c:v>1342</c:v>
                </c:pt>
                <c:pt idx="41">
                  <c:v>1385</c:v>
                </c:pt>
                <c:pt idx="42">
                  <c:v>1428</c:v>
                </c:pt>
                <c:pt idx="43">
                  <c:v>1472</c:v>
                </c:pt>
                <c:pt idx="44">
                  <c:v>1517</c:v>
                </c:pt>
                <c:pt idx="45">
                  <c:v>1563</c:v>
                </c:pt>
                <c:pt idx="46">
                  <c:v>1610</c:v>
                </c:pt>
                <c:pt idx="47">
                  <c:v>1657</c:v>
                </c:pt>
                <c:pt idx="48">
                  <c:v>1705</c:v>
                </c:pt>
                <c:pt idx="49">
                  <c:v>1753</c:v>
                </c:pt>
                <c:pt idx="50">
                  <c:v>1801</c:v>
                </c:pt>
                <c:pt idx="51">
                  <c:v>1850</c:v>
                </c:pt>
                <c:pt idx="52">
                  <c:v>1900</c:v>
                </c:pt>
                <c:pt idx="53">
                  <c:v>1950</c:v>
                </c:pt>
                <c:pt idx="54">
                  <c:v>2002</c:v>
                </c:pt>
                <c:pt idx="55">
                  <c:v>2054</c:v>
                </c:pt>
                <c:pt idx="56">
                  <c:v>2106</c:v>
                </c:pt>
                <c:pt idx="57">
                  <c:v>2160</c:v>
                </c:pt>
                <c:pt idx="58">
                  <c:v>2215</c:v>
                </c:pt>
                <c:pt idx="59">
                  <c:v>2271</c:v>
                </c:pt>
                <c:pt idx="60">
                  <c:v>2328</c:v>
                </c:pt>
                <c:pt idx="61">
                  <c:v>2386</c:v>
                </c:pt>
                <c:pt idx="62">
                  <c:v>2445</c:v>
                </c:pt>
                <c:pt idx="63">
                  <c:v>2504</c:v>
                </c:pt>
                <c:pt idx="64">
                  <c:v>2563</c:v>
                </c:pt>
                <c:pt idx="65">
                  <c:v>2623</c:v>
                </c:pt>
                <c:pt idx="66">
                  <c:v>2684</c:v>
                </c:pt>
                <c:pt idx="67">
                  <c:v>2746</c:v>
                </c:pt>
                <c:pt idx="68">
                  <c:v>2809</c:v>
                </c:pt>
                <c:pt idx="69">
                  <c:v>2872</c:v>
                </c:pt>
                <c:pt idx="70">
                  <c:v>2937</c:v>
                </c:pt>
                <c:pt idx="71">
                  <c:v>3002</c:v>
                </c:pt>
                <c:pt idx="72">
                  <c:v>3068</c:v>
                </c:pt>
                <c:pt idx="73">
                  <c:v>3134</c:v>
                </c:pt>
                <c:pt idx="74">
                  <c:v>3200</c:v>
                </c:pt>
                <c:pt idx="75">
                  <c:v>3269</c:v>
                </c:pt>
                <c:pt idx="76">
                  <c:v>3338</c:v>
                </c:pt>
                <c:pt idx="77">
                  <c:v>3408</c:v>
                </c:pt>
                <c:pt idx="78">
                  <c:v>3480</c:v>
                </c:pt>
                <c:pt idx="79">
                  <c:v>3552</c:v>
                </c:pt>
                <c:pt idx="80">
                  <c:v>3629</c:v>
                </c:pt>
                <c:pt idx="81">
                  <c:v>3711</c:v>
                </c:pt>
                <c:pt idx="82">
                  <c:v>3793</c:v>
                </c:pt>
                <c:pt idx="83">
                  <c:v>3881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B4-45A3-B047-4EA745DAF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(2)'!$D$2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(2)'!$D$2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(2)'!$A$98:$A$181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(2)'!$D$98:$D$181</c:f>
              <c:numCache>
                <c:formatCode>General</c:formatCode>
                <c:ptCount val="84"/>
                <c:pt idx="0">
                  <c:v>12</c:v>
                </c:pt>
                <c:pt idx="1">
                  <c:v>44</c:v>
                </c:pt>
                <c:pt idx="2">
                  <c:v>83</c:v>
                </c:pt>
                <c:pt idx="3">
                  <c:v>104</c:v>
                </c:pt>
                <c:pt idx="4">
                  <c:v>131</c:v>
                </c:pt>
                <c:pt idx="5">
                  <c:v>167</c:v>
                </c:pt>
                <c:pt idx="6">
                  <c:v>208</c:v>
                </c:pt>
                <c:pt idx="7">
                  <c:v>229</c:v>
                </c:pt>
                <c:pt idx="8">
                  <c:v>254</c:v>
                </c:pt>
                <c:pt idx="9">
                  <c:v>300</c:v>
                </c:pt>
                <c:pt idx="10">
                  <c:v>347</c:v>
                </c:pt>
                <c:pt idx="11">
                  <c:v>375</c:v>
                </c:pt>
                <c:pt idx="12">
                  <c:v>408</c:v>
                </c:pt>
                <c:pt idx="13">
                  <c:v>452</c:v>
                </c:pt>
                <c:pt idx="14">
                  <c:v>494</c:v>
                </c:pt>
                <c:pt idx="15">
                  <c:v>523</c:v>
                </c:pt>
                <c:pt idx="16">
                  <c:v>561</c:v>
                </c:pt>
                <c:pt idx="17">
                  <c:v>609</c:v>
                </c:pt>
                <c:pt idx="18">
                  <c:v>661</c:v>
                </c:pt>
                <c:pt idx="19">
                  <c:v>699</c:v>
                </c:pt>
                <c:pt idx="20">
                  <c:v>736</c:v>
                </c:pt>
                <c:pt idx="21">
                  <c:v>781</c:v>
                </c:pt>
                <c:pt idx="22">
                  <c:v>843</c:v>
                </c:pt>
                <c:pt idx="23">
                  <c:v>866</c:v>
                </c:pt>
                <c:pt idx="24">
                  <c:v>893</c:v>
                </c:pt>
                <c:pt idx="25">
                  <c:v>929</c:v>
                </c:pt>
                <c:pt idx="26">
                  <c:v>988</c:v>
                </c:pt>
                <c:pt idx="27">
                  <c:v>1010</c:v>
                </c:pt>
                <c:pt idx="28">
                  <c:v>1041</c:v>
                </c:pt>
                <c:pt idx="29">
                  <c:v>1090</c:v>
                </c:pt>
                <c:pt idx="30">
                  <c:v>1153</c:v>
                </c:pt>
                <c:pt idx="31">
                  <c:v>1180</c:v>
                </c:pt>
                <c:pt idx="32">
                  <c:v>1210</c:v>
                </c:pt>
                <c:pt idx="33">
                  <c:v>1264</c:v>
                </c:pt>
                <c:pt idx="34">
                  <c:v>1330</c:v>
                </c:pt>
                <c:pt idx="35">
                  <c:v>1372</c:v>
                </c:pt>
                <c:pt idx="36">
                  <c:v>1413</c:v>
                </c:pt>
                <c:pt idx="37">
                  <c:v>1465</c:v>
                </c:pt>
                <c:pt idx="38">
                  <c:v>1534</c:v>
                </c:pt>
                <c:pt idx="39">
                  <c:v>1562</c:v>
                </c:pt>
                <c:pt idx="40">
                  <c:v>1598</c:v>
                </c:pt>
                <c:pt idx="41">
                  <c:v>1657</c:v>
                </c:pt>
                <c:pt idx="42">
                  <c:v>1729</c:v>
                </c:pt>
                <c:pt idx="43">
                  <c:v>1756</c:v>
                </c:pt>
                <c:pt idx="44">
                  <c:v>1796</c:v>
                </c:pt>
                <c:pt idx="45">
                  <c:v>1843</c:v>
                </c:pt>
                <c:pt idx="46">
                  <c:v>1893</c:v>
                </c:pt>
                <c:pt idx="47">
                  <c:v>1936</c:v>
                </c:pt>
                <c:pt idx="48">
                  <c:v>1984</c:v>
                </c:pt>
                <c:pt idx="49">
                  <c:v>2043</c:v>
                </c:pt>
                <c:pt idx="50">
                  <c:v>2095</c:v>
                </c:pt>
                <c:pt idx="51">
                  <c:v>2127</c:v>
                </c:pt>
                <c:pt idx="52">
                  <c:v>2175</c:v>
                </c:pt>
                <c:pt idx="53">
                  <c:v>2235</c:v>
                </c:pt>
                <c:pt idx="54">
                  <c:v>2307</c:v>
                </c:pt>
                <c:pt idx="55">
                  <c:v>2348</c:v>
                </c:pt>
                <c:pt idx="56">
                  <c:v>2391</c:v>
                </c:pt>
                <c:pt idx="57">
                  <c:v>2433</c:v>
                </c:pt>
                <c:pt idx="58">
                  <c:v>2502</c:v>
                </c:pt>
                <c:pt idx="59">
                  <c:v>2541</c:v>
                </c:pt>
                <c:pt idx="60">
                  <c:v>2576</c:v>
                </c:pt>
                <c:pt idx="61">
                  <c:v>2642</c:v>
                </c:pt>
                <c:pt idx="62">
                  <c:v>2700</c:v>
                </c:pt>
                <c:pt idx="63">
                  <c:v>2728</c:v>
                </c:pt>
                <c:pt idx="64">
                  <c:v>2784</c:v>
                </c:pt>
                <c:pt idx="65">
                  <c:v>2850</c:v>
                </c:pt>
                <c:pt idx="66">
                  <c:v>2932</c:v>
                </c:pt>
                <c:pt idx="67">
                  <c:v>2964</c:v>
                </c:pt>
                <c:pt idx="68">
                  <c:v>3014</c:v>
                </c:pt>
                <c:pt idx="69">
                  <c:v>3071</c:v>
                </c:pt>
                <c:pt idx="70">
                  <c:v>3148</c:v>
                </c:pt>
                <c:pt idx="71">
                  <c:v>3182</c:v>
                </c:pt>
                <c:pt idx="72">
                  <c:v>3216</c:v>
                </c:pt>
                <c:pt idx="73">
                  <c:v>3281</c:v>
                </c:pt>
                <c:pt idx="74">
                  <c:v>3344</c:v>
                </c:pt>
                <c:pt idx="75">
                  <c:v>3405</c:v>
                </c:pt>
                <c:pt idx="76">
                  <c:v>3443</c:v>
                </c:pt>
                <c:pt idx="77">
                  <c:v>3508</c:v>
                </c:pt>
                <c:pt idx="78">
                  <c:v>3578</c:v>
                </c:pt>
                <c:pt idx="79">
                  <c:v>3633</c:v>
                </c:pt>
                <c:pt idx="80">
                  <c:v>3669</c:v>
                </c:pt>
                <c:pt idx="81">
                  <c:v>3751</c:v>
                </c:pt>
                <c:pt idx="82">
                  <c:v>3839</c:v>
                </c:pt>
                <c:pt idx="83">
                  <c:v>3881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43-455C-8E6B-DD37D6436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(2)'!$E$2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(2)'!$A$98:$A$181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(2)'!$E$98:$E$181</c:f>
              <c:numCache>
                <c:formatCode>General</c:formatCode>
                <c:ptCount val="84"/>
                <c:pt idx="0">
                  <c:v>21</c:v>
                </c:pt>
                <c:pt idx="1">
                  <c:v>65</c:v>
                </c:pt>
                <c:pt idx="2">
                  <c:v>153</c:v>
                </c:pt>
                <c:pt idx="3">
                  <c:v>183</c:v>
                </c:pt>
                <c:pt idx="4">
                  <c:v>206</c:v>
                </c:pt>
                <c:pt idx="5">
                  <c:v>264</c:v>
                </c:pt>
                <c:pt idx="6">
                  <c:v>310</c:v>
                </c:pt>
                <c:pt idx="7">
                  <c:v>337</c:v>
                </c:pt>
                <c:pt idx="8">
                  <c:v>379</c:v>
                </c:pt>
                <c:pt idx="9">
                  <c:v>444</c:v>
                </c:pt>
                <c:pt idx="10">
                  <c:v>506</c:v>
                </c:pt>
                <c:pt idx="11">
                  <c:v>534</c:v>
                </c:pt>
                <c:pt idx="12">
                  <c:v>570</c:v>
                </c:pt>
                <c:pt idx="13">
                  <c:v>636</c:v>
                </c:pt>
                <c:pt idx="14">
                  <c:v>708</c:v>
                </c:pt>
                <c:pt idx="15">
                  <c:v>743</c:v>
                </c:pt>
                <c:pt idx="16">
                  <c:v>784</c:v>
                </c:pt>
                <c:pt idx="17">
                  <c:v>829</c:v>
                </c:pt>
                <c:pt idx="18">
                  <c:v>888</c:v>
                </c:pt>
                <c:pt idx="19">
                  <c:v>927</c:v>
                </c:pt>
                <c:pt idx="20">
                  <c:v>954</c:v>
                </c:pt>
                <c:pt idx="21">
                  <c:v>1013</c:v>
                </c:pt>
                <c:pt idx="22">
                  <c:v>1060</c:v>
                </c:pt>
                <c:pt idx="23">
                  <c:v>1085</c:v>
                </c:pt>
                <c:pt idx="24">
                  <c:v>1117</c:v>
                </c:pt>
                <c:pt idx="25">
                  <c:v>1169</c:v>
                </c:pt>
                <c:pt idx="26">
                  <c:v>1219</c:v>
                </c:pt>
                <c:pt idx="27">
                  <c:v>1241</c:v>
                </c:pt>
                <c:pt idx="28">
                  <c:v>1279</c:v>
                </c:pt>
                <c:pt idx="29">
                  <c:v>1327</c:v>
                </c:pt>
                <c:pt idx="30">
                  <c:v>1374</c:v>
                </c:pt>
                <c:pt idx="31">
                  <c:v>1411</c:v>
                </c:pt>
                <c:pt idx="32">
                  <c:v>1440</c:v>
                </c:pt>
                <c:pt idx="33">
                  <c:v>1509</c:v>
                </c:pt>
                <c:pt idx="34">
                  <c:v>1552</c:v>
                </c:pt>
                <c:pt idx="35">
                  <c:v>1594</c:v>
                </c:pt>
                <c:pt idx="36">
                  <c:v>1626</c:v>
                </c:pt>
                <c:pt idx="37">
                  <c:v>1675</c:v>
                </c:pt>
                <c:pt idx="38">
                  <c:v>1757</c:v>
                </c:pt>
                <c:pt idx="39">
                  <c:v>1791</c:v>
                </c:pt>
                <c:pt idx="40">
                  <c:v>1824</c:v>
                </c:pt>
                <c:pt idx="41">
                  <c:v>1884</c:v>
                </c:pt>
                <c:pt idx="42">
                  <c:v>1949</c:v>
                </c:pt>
                <c:pt idx="43">
                  <c:v>1991</c:v>
                </c:pt>
                <c:pt idx="44">
                  <c:v>2027</c:v>
                </c:pt>
                <c:pt idx="45">
                  <c:v>2075</c:v>
                </c:pt>
                <c:pt idx="46">
                  <c:v>2130</c:v>
                </c:pt>
                <c:pt idx="47">
                  <c:v>2172</c:v>
                </c:pt>
                <c:pt idx="48">
                  <c:v>2211</c:v>
                </c:pt>
                <c:pt idx="49">
                  <c:v>2274</c:v>
                </c:pt>
                <c:pt idx="50">
                  <c:v>2326</c:v>
                </c:pt>
                <c:pt idx="51">
                  <c:v>2347</c:v>
                </c:pt>
                <c:pt idx="52">
                  <c:v>2359</c:v>
                </c:pt>
                <c:pt idx="53">
                  <c:v>2415</c:v>
                </c:pt>
                <c:pt idx="54">
                  <c:v>2478</c:v>
                </c:pt>
                <c:pt idx="55">
                  <c:v>2514</c:v>
                </c:pt>
                <c:pt idx="56">
                  <c:v>2542</c:v>
                </c:pt>
                <c:pt idx="57">
                  <c:v>2611</c:v>
                </c:pt>
                <c:pt idx="58">
                  <c:v>2663</c:v>
                </c:pt>
                <c:pt idx="59">
                  <c:v>2695</c:v>
                </c:pt>
                <c:pt idx="60">
                  <c:v>2723</c:v>
                </c:pt>
                <c:pt idx="61">
                  <c:v>2784</c:v>
                </c:pt>
                <c:pt idx="62">
                  <c:v>2866</c:v>
                </c:pt>
                <c:pt idx="63">
                  <c:v>2893</c:v>
                </c:pt>
                <c:pt idx="64">
                  <c:v>2924</c:v>
                </c:pt>
                <c:pt idx="65">
                  <c:v>2974</c:v>
                </c:pt>
                <c:pt idx="66">
                  <c:v>3040</c:v>
                </c:pt>
                <c:pt idx="67">
                  <c:v>3080</c:v>
                </c:pt>
                <c:pt idx="68">
                  <c:v>3118</c:v>
                </c:pt>
                <c:pt idx="69">
                  <c:v>3184</c:v>
                </c:pt>
                <c:pt idx="70">
                  <c:v>3243</c:v>
                </c:pt>
                <c:pt idx="71">
                  <c:v>3284</c:v>
                </c:pt>
                <c:pt idx="72">
                  <c:v>3325</c:v>
                </c:pt>
                <c:pt idx="73">
                  <c:v>3373</c:v>
                </c:pt>
                <c:pt idx="74">
                  <c:v>3443</c:v>
                </c:pt>
                <c:pt idx="75">
                  <c:v>3477</c:v>
                </c:pt>
                <c:pt idx="76">
                  <c:v>3515</c:v>
                </c:pt>
                <c:pt idx="77">
                  <c:v>3572</c:v>
                </c:pt>
                <c:pt idx="78">
                  <c:v>3644</c:v>
                </c:pt>
                <c:pt idx="79">
                  <c:v>3687</c:v>
                </c:pt>
                <c:pt idx="80">
                  <c:v>3723</c:v>
                </c:pt>
                <c:pt idx="81">
                  <c:v>3800</c:v>
                </c:pt>
                <c:pt idx="82">
                  <c:v>3854</c:v>
                </c:pt>
                <c:pt idx="83">
                  <c:v>3881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96-40B7-A69C-9B21F1D23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(3)'!$K$1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(3)'!$F$2:$F$14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(3)'!$K$2:$K$14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0.16666666666666666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4.7619047619047616E-2</c:v>
                </c:pt>
                <c:pt idx="8">
                  <c:v>3.5714285714285712E-2</c:v>
                </c:pt>
                <c:pt idx="9">
                  <c:v>2.3809523809523808E-2</c:v>
                </c:pt>
                <c:pt idx="10">
                  <c:v>2.3809523809523808E-2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D-4135-BEA3-A57CD91C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(3)'!$C$2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(3)'!$K$1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(3)'!$F$2:$F$14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(3)'!$K$2:$K$14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0.16666666666666666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4.7619047619047616E-2</c:v>
                </c:pt>
                <c:pt idx="8">
                  <c:v>3.5714285714285712E-2</c:v>
                </c:pt>
                <c:pt idx="9">
                  <c:v>2.3809523809523808E-2</c:v>
                </c:pt>
                <c:pt idx="10">
                  <c:v>2.3809523809523808E-2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C-41B5-9F1F-2EBE2BF9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(3)'!$D$2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(3)'!$K$1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(3)'!$F$2:$F$14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(3)'!$K$2:$K$14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0.16666666666666666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4.7619047619047616E-2</c:v>
                </c:pt>
                <c:pt idx="8">
                  <c:v>3.5714285714285712E-2</c:v>
                </c:pt>
                <c:pt idx="9">
                  <c:v>2.3809523809523808E-2</c:v>
                </c:pt>
                <c:pt idx="10">
                  <c:v>2.3809523809523808E-2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5-4BC5-99CA-1A5ACABF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(3)'!$B$2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(3)'!$A$3:$A$86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(3)'!$B$3:$B$86</c:f>
              <c:numCache>
                <c:formatCode>General</c:formatCode>
                <c:ptCount val="84"/>
                <c:pt idx="0">
                  <c:v>41</c:v>
                </c:pt>
                <c:pt idx="1">
                  <c:v>26</c:v>
                </c:pt>
                <c:pt idx="2">
                  <c:v>40</c:v>
                </c:pt>
                <c:pt idx="3">
                  <c:v>46</c:v>
                </c:pt>
                <c:pt idx="4">
                  <c:v>60</c:v>
                </c:pt>
                <c:pt idx="5">
                  <c:v>87</c:v>
                </c:pt>
                <c:pt idx="6">
                  <c:v>25</c:v>
                </c:pt>
                <c:pt idx="7">
                  <c:v>47</c:v>
                </c:pt>
                <c:pt idx="8">
                  <c:v>27</c:v>
                </c:pt>
                <c:pt idx="9">
                  <c:v>41</c:v>
                </c:pt>
                <c:pt idx="10">
                  <c:v>36</c:v>
                </c:pt>
                <c:pt idx="11">
                  <c:v>36</c:v>
                </c:pt>
                <c:pt idx="12">
                  <c:v>26</c:v>
                </c:pt>
                <c:pt idx="13">
                  <c:v>46</c:v>
                </c:pt>
                <c:pt idx="14">
                  <c:v>80</c:v>
                </c:pt>
                <c:pt idx="15">
                  <c:v>42</c:v>
                </c:pt>
                <c:pt idx="16">
                  <c:v>41</c:v>
                </c:pt>
                <c:pt idx="17">
                  <c:v>34</c:v>
                </c:pt>
                <c:pt idx="18">
                  <c:v>52</c:v>
                </c:pt>
                <c:pt idx="19">
                  <c:v>49</c:v>
                </c:pt>
                <c:pt idx="20">
                  <c:v>20</c:v>
                </c:pt>
                <c:pt idx="21">
                  <c:v>49</c:v>
                </c:pt>
                <c:pt idx="22">
                  <c:v>20</c:v>
                </c:pt>
                <c:pt idx="23">
                  <c:v>76</c:v>
                </c:pt>
                <c:pt idx="24">
                  <c:v>43</c:v>
                </c:pt>
                <c:pt idx="25">
                  <c:v>74</c:v>
                </c:pt>
                <c:pt idx="26">
                  <c:v>39</c:v>
                </c:pt>
                <c:pt idx="27">
                  <c:v>80</c:v>
                </c:pt>
                <c:pt idx="28">
                  <c:v>49</c:v>
                </c:pt>
                <c:pt idx="29">
                  <c:v>34</c:v>
                </c:pt>
                <c:pt idx="30">
                  <c:v>34</c:v>
                </c:pt>
                <c:pt idx="31">
                  <c:v>30</c:v>
                </c:pt>
                <c:pt idx="32">
                  <c:v>46</c:v>
                </c:pt>
                <c:pt idx="33">
                  <c:v>37</c:v>
                </c:pt>
                <c:pt idx="34">
                  <c:v>31</c:v>
                </c:pt>
                <c:pt idx="35">
                  <c:v>37</c:v>
                </c:pt>
                <c:pt idx="36">
                  <c:v>58</c:v>
                </c:pt>
                <c:pt idx="37">
                  <c:v>86</c:v>
                </c:pt>
                <c:pt idx="38">
                  <c:v>76</c:v>
                </c:pt>
                <c:pt idx="39">
                  <c:v>60</c:v>
                </c:pt>
                <c:pt idx="40">
                  <c:v>31</c:v>
                </c:pt>
                <c:pt idx="41">
                  <c:v>55</c:v>
                </c:pt>
                <c:pt idx="42">
                  <c:v>66</c:v>
                </c:pt>
                <c:pt idx="43">
                  <c:v>57</c:v>
                </c:pt>
                <c:pt idx="44">
                  <c:v>43</c:v>
                </c:pt>
                <c:pt idx="45">
                  <c:v>55</c:v>
                </c:pt>
                <c:pt idx="46">
                  <c:v>27</c:v>
                </c:pt>
                <c:pt idx="47">
                  <c:v>42</c:v>
                </c:pt>
                <c:pt idx="48">
                  <c:v>34</c:v>
                </c:pt>
                <c:pt idx="49">
                  <c:v>38</c:v>
                </c:pt>
                <c:pt idx="50">
                  <c:v>51</c:v>
                </c:pt>
                <c:pt idx="51">
                  <c:v>50</c:v>
                </c:pt>
                <c:pt idx="52">
                  <c:v>37</c:v>
                </c:pt>
                <c:pt idx="53">
                  <c:v>39</c:v>
                </c:pt>
                <c:pt idx="54">
                  <c:v>60</c:v>
                </c:pt>
                <c:pt idx="55">
                  <c:v>47</c:v>
                </c:pt>
                <c:pt idx="56">
                  <c:v>47</c:v>
                </c:pt>
                <c:pt idx="57">
                  <c:v>40</c:v>
                </c:pt>
                <c:pt idx="58">
                  <c:v>59</c:v>
                </c:pt>
                <c:pt idx="59">
                  <c:v>42</c:v>
                </c:pt>
                <c:pt idx="60">
                  <c:v>46</c:v>
                </c:pt>
                <c:pt idx="61">
                  <c:v>37</c:v>
                </c:pt>
                <c:pt idx="62">
                  <c:v>69</c:v>
                </c:pt>
                <c:pt idx="63">
                  <c:v>67</c:v>
                </c:pt>
                <c:pt idx="64">
                  <c:v>32</c:v>
                </c:pt>
                <c:pt idx="65">
                  <c:v>49</c:v>
                </c:pt>
                <c:pt idx="66">
                  <c:v>28</c:v>
                </c:pt>
                <c:pt idx="67">
                  <c:v>54</c:v>
                </c:pt>
                <c:pt idx="68">
                  <c:v>25</c:v>
                </c:pt>
                <c:pt idx="69">
                  <c:v>59</c:v>
                </c:pt>
                <c:pt idx="70">
                  <c:v>58</c:v>
                </c:pt>
                <c:pt idx="71">
                  <c:v>41</c:v>
                </c:pt>
                <c:pt idx="72">
                  <c:v>29</c:v>
                </c:pt>
                <c:pt idx="73">
                  <c:v>68</c:v>
                </c:pt>
                <c:pt idx="74">
                  <c:v>34</c:v>
                </c:pt>
                <c:pt idx="75">
                  <c:v>35</c:v>
                </c:pt>
                <c:pt idx="76">
                  <c:v>46</c:v>
                </c:pt>
                <c:pt idx="77">
                  <c:v>39</c:v>
                </c:pt>
                <c:pt idx="78">
                  <c:v>42</c:v>
                </c:pt>
                <c:pt idx="79">
                  <c:v>33</c:v>
                </c:pt>
                <c:pt idx="80">
                  <c:v>35</c:v>
                </c:pt>
                <c:pt idx="81">
                  <c:v>54</c:v>
                </c:pt>
                <c:pt idx="82">
                  <c:v>61</c:v>
                </c:pt>
                <c:pt idx="83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CE-41F3-817A-B07B6363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(3)'!$C$2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(3)'!$C$2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(3)'!$A$3:$A$86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(3)'!$C$3:$C$86</c:f>
              <c:numCache>
                <c:formatCode>General</c:formatCode>
                <c:ptCount val="84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25</c:v>
                </c:pt>
                <c:pt idx="4">
                  <c:v>26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35</c:v>
                </c:pt>
                <c:pt idx="21">
                  <c:v>35</c:v>
                </c:pt>
                <c:pt idx="22">
                  <c:v>36</c:v>
                </c:pt>
                <c:pt idx="23">
                  <c:v>36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39</c:v>
                </c:pt>
                <c:pt idx="31">
                  <c:v>39</c:v>
                </c:pt>
                <c:pt idx="32">
                  <c:v>40</c:v>
                </c:pt>
                <c:pt idx="33">
                  <c:v>40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41</c:v>
                </c:pt>
                <c:pt idx="38">
                  <c:v>42</c:v>
                </c:pt>
                <c:pt idx="39">
                  <c:v>42</c:v>
                </c:pt>
                <c:pt idx="40">
                  <c:v>42</c:v>
                </c:pt>
                <c:pt idx="41">
                  <c:v>42</c:v>
                </c:pt>
                <c:pt idx="42">
                  <c:v>43</c:v>
                </c:pt>
                <c:pt idx="43">
                  <c:v>43</c:v>
                </c:pt>
                <c:pt idx="44">
                  <c:v>46</c:v>
                </c:pt>
                <c:pt idx="45">
                  <c:v>46</c:v>
                </c:pt>
                <c:pt idx="46">
                  <c:v>46</c:v>
                </c:pt>
                <c:pt idx="47">
                  <c:v>46</c:v>
                </c:pt>
                <c:pt idx="48">
                  <c:v>46</c:v>
                </c:pt>
                <c:pt idx="49">
                  <c:v>47</c:v>
                </c:pt>
                <c:pt idx="50">
                  <c:v>47</c:v>
                </c:pt>
                <c:pt idx="51">
                  <c:v>47</c:v>
                </c:pt>
                <c:pt idx="52">
                  <c:v>49</c:v>
                </c:pt>
                <c:pt idx="53">
                  <c:v>49</c:v>
                </c:pt>
                <c:pt idx="54">
                  <c:v>49</c:v>
                </c:pt>
                <c:pt idx="55">
                  <c:v>49</c:v>
                </c:pt>
                <c:pt idx="56">
                  <c:v>50</c:v>
                </c:pt>
                <c:pt idx="57">
                  <c:v>50</c:v>
                </c:pt>
                <c:pt idx="58">
                  <c:v>51</c:v>
                </c:pt>
                <c:pt idx="59">
                  <c:v>52</c:v>
                </c:pt>
                <c:pt idx="60">
                  <c:v>54</c:v>
                </c:pt>
                <c:pt idx="61">
                  <c:v>54</c:v>
                </c:pt>
                <c:pt idx="62">
                  <c:v>55</c:v>
                </c:pt>
                <c:pt idx="63">
                  <c:v>55</c:v>
                </c:pt>
                <c:pt idx="64">
                  <c:v>57</c:v>
                </c:pt>
                <c:pt idx="65">
                  <c:v>58</c:v>
                </c:pt>
                <c:pt idx="66">
                  <c:v>58</c:v>
                </c:pt>
                <c:pt idx="67">
                  <c:v>59</c:v>
                </c:pt>
                <c:pt idx="68">
                  <c:v>59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61</c:v>
                </c:pt>
                <c:pt idx="73">
                  <c:v>66</c:v>
                </c:pt>
                <c:pt idx="74">
                  <c:v>67</c:v>
                </c:pt>
                <c:pt idx="75">
                  <c:v>68</c:v>
                </c:pt>
                <c:pt idx="76">
                  <c:v>69</c:v>
                </c:pt>
                <c:pt idx="77">
                  <c:v>74</c:v>
                </c:pt>
                <c:pt idx="78">
                  <c:v>76</c:v>
                </c:pt>
                <c:pt idx="79">
                  <c:v>76</c:v>
                </c:pt>
                <c:pt idx="80">
                  <c:v>80</c:v>
                </c:pt>
                <c:pt idx="81">
                  <c:v>80</c:v>
                </c:pt>
                <c:pt idx="82">
                  <c:v>86</c:v>
                </c:pt>
                <c:pt idx="8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81-42D4-B2D1-4190375C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(3)'!$D$2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(3)'!$D$2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(3)'!$A$3:$A$86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(3)'!$D$3:$D$86</c:f>
              <c:numCache>
                <c:formatCode>General</c:formatCode>
                <c:ptCount val="84"/>
                <c:pt idx="0">
                  <c:v>20</c:v>
                </c:pt>
                <c:pt idx="1">
                  <c:v>37</c:v>
                </c:pt>
                <c:pt idx="2">
                  <c:v>34</c:v>
                </c:pt>
                <c:pt idx="3">
                  <c:v>20</c:v>
                </c:pt>
                <c:pt idx="4">
                  <c:v>27</c:v>
                </c:pt>
                <c:pt idx="5">
                  <c:v>34</c:v>
                </c:pt>
                <c:pt idx="6">
                  <c:v>36</c:v>
                </c:pt>
                <c:pt idx="7">
                  <c:v>26</c:v>
                </c:pt>
                <c:pt idx="8">
                  <c:v>36</c:v>
                </c:pt>
                <c:pt idx="9">
                  <c:v>34</c:v>
                </c:pt>
                <c:pt idx="10">
                  <c:v>60</c:v>
                </c:pt>
                <c:pt idx="11">
                  <c:v>34</c:v>
                </c:pt>
                <c:pt idx="12">
                  <c:v>37</c:v>
                </c:pt>
                <c:pt idx="13">
                  <c:v>33</c:v>
                </c:pt>
                <c:pt idx="14">
                  <c:v>54</c:v>
                </c:pt>
                <c:pt idx="15">
                  <c:v>26</c:v>
                </c:pt>
                <c:pt idx="16">
                  <c:v>25</c:v>
                </c:pt>
                <c:pt idx="17">
                  <c:v>37</c:v>
                </c:pt>
                <c:pt idx="18">
                  <c:v>47</c:v>
                </c:pt>
                <c:pt idx="19">
                  <c:v>42</c:v>
                </c:pt>
                <c:pt idx="20">
                  <c:v>42</c:v>
                </c:pt>
                <c:pt idx="21">
                  <c:v>42</c:v>
                </c:pt>
                <c:pt idx="22">
                  <c:v>55</c:v>
                </c:pt>
                <c:pt idx="23">
                  <c:v>42</c:v>
                </c:pt>
                <c:pt idx="24">
                  <c:v>39</c:v>
                </c:pt>
                <c:pt idx="25">
                  <c:v>41</c:v>
                </c:pt>
                <c:pt idx="26">
                  <c:v>49</c:v>
                </c:pt>
                <c:pt idx="27">
                  <c:v>43</c:v>
                </c:pt>
                <c:pt idx="28">
                  <c:v>30</c:v>
                </c:pt>
                <c:pt idx="29">
                  <c:v>40</c:v>
                </c:pt>
                <c:pt idx="30">
                  <c:v>66</c:v>
                </c:pt>
                <c:pt idx="31">
                  <c:v>38</c:v>
                </c:pt>
                <c:pt idx="32">
                  <c:v>41</c:v>
                </c:pt>
                <c:pt idx="33">
                  <c:v>39</c:v>
                </c:pt>
                <c:pt idx="34">
                  <c:v>54</c:v>
                </c:pt>
                <c:pt idx="35">
                  <c:v>39</c:v>
                </c:pt>
                <c:pt idx="36">
                  <c:v>32</c:v>
                </c:pt>
                <c:pt idx="37">
                  <c:v>46</c:v>
                </c:pt>
                <c:pt idx="38">
                  <c:v>68</c:v>
                </c:pt>
                <c:pt idx="39">
                  <c:v>25</c:v>
                </c:pt>
                <c:pt idx="40">
                  <c:v>34</c:v>
                </c:pt>
                <c:pt idx="41">
                  <c:v>49</c:v>
                </c:pt>
                <c:pt idx="42">
                  <c:v>60</c:v>
                </c:pt>
                <c:pt idx="43">
                  <c:v>46</c:v>
                </c:pt>
                <c:pt idx="44">
                  <c:v>27</c:v>
                </c:pt>
                <c:pt idx="45">
                  <c:v>49</c:v>
                </c:pt>
                <c:pt idx="46">
                  <c:v>61</c:v>
                </c:pt>
                <c:pt idx="47">
                  <c:v>31</c:v>
                </c:pt>
                <c:pt idx="48">
                  <c:v>47</c:v>
                </c:pt>
                <c:pt idx="49">
                  <c:v>41</c:v>
                </c:pt>
                <c:pt idx="50">
                  <c:v>55</c:v>
                </c:pt>
                <c:pt idx="51">
                  <c:v>46</c:v>
                </c:pt>
                <c:pt idx="52">
                  <c:v>29</c:v>
                </c:pt>
                <c:pt idx="53">
                  <c:v>46</c:v>
                </c:pt>
                <c:pt idx="54">
                  <c:v>76</c:v>
                </c:pt>
                <c:pt idx="55">
                  <c:v>40</c:v>
                </c:pt>
                <c:pt idx="56">
                  <c:v>28</c:v>
                </c:pt>
                <c:pt idx="57">
                  <c:v>43</c:v>
                </c:pt>
                <c:pt idx="58">
                  <c:v>80</c:v>
                </c:pt>
                <c:pt idx="59">
                  <c:v>35</c:v>
                </c:pt>
                <c:pt idx="60">
                  <c:v>50</c:v>
                </c:pt>
                <c:pt idx="61">
                  <c:v>51</c:v>
                </c:pt>
                <c:pt idx="62">
                  <c:v>59</c:v>
                </c:pt>
                <c:pt idx="63">
                  <c:v>50</c:v>
                </c:pt>
                <c:pt idx="64">
                  <c:v>31</c:v>
                </c:pt>
                <c:pt idx="65">
                  <c:v>58</c:v>
                </c:pt>
                <c:pt idx="66">
                  <c:v>67</c:v>
                </c:pt>
                <c:pt idx="67">
                  <c:v>37</c:v>
                </c:pt>
                <c:pt idx="68">
                  <c:v>41</c:v>
                </c:pt>
                <c:pt idx="69">
                  <c:v>49</c:v>
                </c:pt>
                <c:pt idx="70">
                  <c:v>86</c:v>
                </c:pt>
                <c:pt idx="71">
                  <c:v>59</c:v>
                </c:pt>
                <c:pt idx="72">
                  <c:v>58</c:v>
                </c:pt>
                <c:pt idx="73">
                  <c:v>47</c:v>
                </c:pt>
                <c:pt idx="74">
                  <c:v>80</c:v>
                </c:pt>
                <c:pt idx="75">
                  <c:v>57</c:v>
                </c:pt>
                <c:pt idx="76">
                  <c:v>35</c:v>
                </c:pt>
                <c:pt idx="77">
                  <c:v>76</c:v>
                </c:pt>
                <c:pt idx="78">
                  <c:v>87</c:v>
                </c:pt>
                <c:pt idx="79">
                  <c:v>69</c:v>
                </c:pt>
                <c:pt idx="80">
                  <c:v>46</c:v>
                </c:pt>
                <c:pt idx="81">
                  <c:v>60</c:v>
                </c:pt>
                <c:pt idx="82">
                  <c:v>74</c:v>
                </c:pt>
                <c:pt idx="83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E-402F-A30D-F00BE1E12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(3)'!$E$2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(3)'!$A$3:$A$86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(3)'!$E$3:$E$86</c:f>
              <c:numCache>
                <c:formatCode>General</c:formatCode>
                <c:ptCount val="84"/>
                <c:pt idx="0">
                  <c:v>20</c:v>
                </c:pt>
                <c:pt idx="1">
                  <c:v>60</c:v>
                </c:pt>
                <c:pt idx="2">
                  <c:v>49</c:v>
                </c:pt>
                <c:pt idx="3">
                  <c:v>42</c:v>
                </c:pt>
                <c:pt idx="4">
                  <c:v>42</c:v>
                </c:pt>
                <c:pt idx="5">
                  <c:v>47</c:v>
                </c:pt>
                <c:pt idx="6">
                  <c:v>76</c:v>
                </c:pt>
                <c:pt idx="7">
                  <c:v>41</c:v>
                </c:pt>
                <c:pt idx="8">
                  <c:v>26</c:v>
                </c:pt>
                <c:pt idx="9">
                  <c:v>58</c:v>
                </c:pt>
                <c:pt idx="10">
                  <c:v>47</c:v>
                </c:pt>
                <c:pt idx="11">
                  <c:v>27</c:v>
                </c:pt>
                <c:pt idx="12">
                  <c:v>32</c:v>
                </c:pt>
                <c:pt idx="13">
                  <c:v>47</c:v>
                </c:pt>
                <c:pt idx="14">
                  <c:v>49</c:v>
                </c:pt>
                <c:pt idx="15">
                  <c:v>35</c:v>
                </c:pt>
                <c:pt idx="16">
                  <c:v>37</c:v>
                </c:pt>
                <c:pt idx="17">
                  <c:v>50</c:v>
                </c:pt>
                <c:pt idx="18">
                  <c:v>46</c:v>
                </c:pt>
                <c:pt idx="19">
                  <c:v>34</c:v>
                </c:pt>
                <c:pt idx="20">
                  <c:v>38</c:v>
                </c:pt>
                <c:pt idx="21">
                  <c:v>43</c:v>
                </c:pt>
                <c:pt idx="22">
                  <c:v>49</c:v>
                </c:pt>
                <c:pt idx="23">
                  <c:v>42</c:v>
                </c:pt>
                <c:pt idx="24">
                  <c:v>33</c:v>
                </c:pt>
                <c:pt idx="25">
                  <c:v>54</c:v>
                </c:pt>
                <c:pt idx="26">
                  <c:v>66</c:v>
                </c:pt>
                <c:pt idx="27">
                  <c:v>31</c:v>
                </c:pt>
                <c:pt idx="28">
                  <c:v>25</c:v>
                </c:pt>
                <c:pt idx="29">
                  <c:v>58</c:v>
                </c:pt>
                <c:pt idx="30">
                  <c:v>61</c:v>
                </c:pt>
                <c:pt idx="31">
                  <c:v>39</c:v>
                </c:pt>
                <c:pt idx="32">
                  <c:v>27</c:v>
                </c:pt>
                <c:pt idx="33">
                  <c:v>59</c:v>
                </c:pt>
                <c:pt idx="34">
                  <c:v>57</c:v>
                </c:pt>
                <c:pt idx="35">
                  <c:v>30</c:v>
                </c:pt>
                <c:pt idx="36">
                  <c:v>20</c:v>
                </c:pt>
                <c:pt idx="37">
                  <c:v>46</c:v>
                </c:pt>
                <c:pt idx="38">
                  <c:v>86</c:v>
                </c:pt>
                <c:pt idx="39">
                  <c:v>36</c:v>
                </c:pt>
                <c:pt idx="40">
                  <c:v>34</c:v>
                </c:pt>
                <c:pt idx="41">
                  <c:v>54</c:v>
                </c:pt>
                <c:pt idx="42">
                  <c:v>59</c:v>
                </c:pt>
                <c:pt idx="43">
                  <c:v>31</c:v>
                </c:pt>
                <c:pt idx="44">
                  <c:v>26</c:v>
                </c:pt>
                <c:pt idx="45">
                  <c:v>74</c:v>
                </c:pt>
                <c:pt idx="46">
                  <c:v>51</c:v>
                </c:pt>
                <c:pt idx="47">
                  <c:v>39</c:v>
                </c:pt>
                <c:pt idx="48">
                  <c:v>40</c:v>
                </c:pt>
                <c:pt idx="49">
                  <c:v>46</c:v>
                </c:pt>
                <c:pt idx="50">
                  <c:v>43</c:v>
                </c:pt>
                <c:pt idx="51">
                  <c:v>37</c:v>
                </c:pt>
                <c:pt idx="52">
                  <c:v>25</c:v>
                </c:pt>
                <c:pt idx="53">
                  <c:v>80</c:v>
                </c:pt>
                <c:pt idx="54">
                  <c:v>46</c:v>
                </c:pt>
                <c:pt idx="55">
                  <c:v>41</c:v>
                </c:pt>
                <c:pt idx="56">
                  <c:v>35</c:v>
                </c:pt>
                <c:pt idx="57">
                  <c:v>60</c:v>
                </c:pt>
                <c:pt idx="58">
                  <c:v>55</c:v>
                </c:pt>
                <c:pt idx="59">
                  <c:v>36</c:v>
                </c:pt>
                <c:pt idx="60">
                  <c:v>42</c:v>
                </c:pt>
                <c:pt idx="61">
                  <c:v>67</c:v>
                </c:pt>
                <c:pt idx="62">
                  <c:v>60</c:v>
                </c:pt>
                <c:pt idx="63">
                  <c:v>34</c:v>
                </c:pt>
                <c:pt idx="64">
                  <c:v>29</c:v>
                </c:pt>
                <c:pt idx="65">
                  <c:v>49</c:v>
                </c:pt>
                <c:pt idx="66">
                  <c:v>68</c:v>
                </c:pt>
                <c:pt idx="67">
                  <c:v>37</c:v>
                </c:pt>
                <c:pt idx="68">
                  <c:v>40</c:v>
                </c:pt>
                <c:pt idx="69">
                  <c:v>50</c:v>
                </c:pt>
                <c:pt idx="70">
                  <c:v>46</c:v>
                </c:pt>
                <c:pt idx="71">
                  <c:v>28</c:v>
                </c:pt>
                <c:pt idx="72">
                  <c:v>34</c:v>
                </c:pt>
                <c:pt idx="73">
                  <c:v>80</c:v>
                </c:pt>
                <c:pt idx="74">
                  <c:v>55</c:v>
                </c:pt>
                <c:pt idx="75">
                  <c:v>34</c:v>
                </c:pt>
                <c:pt idx="76">
                  <c:v>41</c:v>
                </c:pt>
                <c:pt idx="77">
                  <c:v>76</c:v>
                </c:pt>
                <c:pt idx="78">
                  <c:v>87</c:v>
                </c:pt>
                <c:pt idx="79">
                  <c:v>39</c:v>
                </c:pt>
                <c:pt idx="80">
                  <c:v>41</c:v>
                </c:pt>
                <c:pt idx="81">
                  <c:v>69</c:v>
                </c:pt>
                <c:pt idx="82">
                  <c:v>52</c:v>
                </c:pt>
                <c:pt idx="83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A-4685-8621-F848843E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(3)'!$E$2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(3)'!$K$1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(3)'!$F$2:$F$14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(3)'!$K$2:$K$14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0.16666666666666666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4.7619047619047616E-2</c:v>
                </c:pt>
                <c:pt idx="8">
                  <c:v>3.5714285714285712E-2</c:v>
                </c:pt>
                <c:pt idx="9">
                  <c:v>2.3809523809523808E-2</c:v>
                </c:pt>
                <c:pt idx="10">
                  <c:v>2.3809523809523808E-2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6-4C28-A76E-CB3609C29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(3)'!$B$2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(3)'!$A$98:$A$181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(3)'!$B$98:$B$181</c:f>
              <c:numCache>
                <c:formatCode>General</c:formatCode>
                <c:ptCount val="84"/>
                <c:pt idx="0">
                  <c:v>41</c:v>
                </c:pt>
                <c:pt idx="1">
                  <c:v>67</c:v>
                </c:pt>
                <c:pt idx="2">
                  <c:v>107</c:v>
                </c:pt>
                <c:pt idx="3">
                  <c:v>153</c:v>
                </c:pt>
                <c:pt idx="4">
                  <c:v>213</c:v>
                </c:pt>
                <c:pt idx="5">
                  <c:v>300</c:v>
                </c:pt>
                <c:pt idx="6">
                  <c:v>325</c:v>
                </c:pt>
                <c:pt idx="7">
                  <c:v>372</c:v>
                </c:pt>
                <c:pt idx="8">
                  <c:v>399</c:v>
                </c:pt>
                <c:pt idx="9">
                  <c:v>440</c:v>
                </c:pt>
                <c:pt idx="10">
                  <c:v>476</c:v>
                </c:pt>
                <c:pt idx="11">
                  <c:v>512</c:v>
                </c:pt>
                <c:pt idx="12">
                  <c:v>538</c:v>
                </c:pt>
                <c:pt idx="13">
                  <c:v>584</c:v>
                </c:pt>
                <c:pt idx="14">
                  <c:v>664</c:v>
                </c:pt>
                <c:pt idx="15">
                  <c:v>706</c:v>
                </c:pt>
                <c:pt idx="16">
                  <c:v>747</c:v>
                </c:pt>
                <c:pt idx="17">
                  <c:v>781</c:v>
                </c:pt>
                <c:pt idx="18">
                  <c:v>833</c:v>
                </c:pt>
                <c:pt idx="19">
                  <c:v>882</c:v>
                </c:pt>
                <c:pt idx="20">
                  <c:v>902</c:v>
                </c:pt>
                <c:pt idx="21">
                  <c:v>951</c:v>
                </c:pt>
                <c:pt idx="22">
                  <c:v>971</c:v>
                </c:pt>
                <c:pt idx="23">
                  <c:v>1047</c:v>
                </c:pt>
                <c:pt idx="24">
                  <c:v>1090</c:v>
                </c:pt>
                <c:pt idx="25">
                  <c:v>1164</c:v>
                </c:pt>
                <c:pt idx="26">
                  <c:v>1203</c:v>
                </c:pt>
                <c:pt idx="27">
                  <c:v>1283</c:v>
                </c:pt>
                <c:pt idx="28">
                  <c:v>1332</c:v>
                </c:pt>
                <c:pt idx="29">
                  <c:v>1366</c:v>
                </c:pt>
                <c:pt idx="30">
                  <c:v>1400</c:v>
                </c:pt>
                <c:pt idx="31">
                  <c:v>1430</c:v>
                </c:pt>
                <c:pt idx="32">
                  <c:v>1476</c:v>
                </c:pt>
                <c:pt idx="33">
                  <c:v>1513</c:v>
                </c:pt>
                <c:pt idx="34">
                  <c:v>1544</c:v>
                </c:pt>
                <c:pt idx="35">
                  <c:v>1581</c:v>
                </c:pt>
                <c:pt idx="36">
                  <c:v>1639</c:v>
                </c:pt>
                <c:pt idx="37">
                  <c:v>1725</c:v>
                </c:pt>
                <c:pt idx="38">
                  <c:v>1801</c:v>
                </c:pt>
                <c:pt idx="39">
                  <c:v>1861</c:v>
                </c:pt>
                <c:pt idx="40">
                  <c:v>1892</c:v>
                </c:pt>
                <c:pt idx="41">
                  <c:v>1947</c:v>
                </c:pt>
                <c:pt idx="42">
                  <c:v>2013</c:v>
                </c:pt>
                <c:pt idx="43">
                  <c:v>2070</c:v>
                </c:pt>
                <c:pt idx="44">
                  <c:v>2113</c:v>
                </c:pt>
                <c:pt idx="45">
                  <c:v>2168</c:v>
                </c:pt>
                <c:pt idx="46">
                  <c:v>2195</c:v>
                </c:pt>
                <c:pt idx="47">
                  <c:v>2237</c:v>
                </c:pt>
                <c:pt idx="48">
                  <c:v>2271</c:v>
                </c:pt>
                <c:pt idx="49">
                  <c:v>2309</c:v>
                </c:pt>
                <c:pt idx="50">
                  <c:v>2360</c:v>
                </c:pt>
                <c:pt idx="51">
                  <c:v>2410</c:v>
                </c:pt>
                <c:pt idx="52">
                  <c:v>2447</c:v>
                </c:pt>
                <c:pt idx="53">
                  <c:v>2486</c:v>
                </c:pt>
                <c:pt idx="54">
                  <c:v>2546</c:v>
                </c:pt>
                <c:pt idx="55">
                  <c:v>2593</c:v>
                </c:pt>
                <c:pt idx="56">
                  <c:v>2640</c:v>
                </c:pt>
                <c:pt idx="57">
                  <c:v>2680</c:v>
                </c:pt>
                <c:pt idx="58">
                  <c:v>2739</c:v>
                </c:pt>
                <c:pt idx="59">
                  <c:v>2781</c:v>
                </c:pt>
                <c:pt idx="60">
                  <c:v>2827</c:v>
                </c:pt>
                <c:pt idx="61">
                  <c:v>2864</c:v>
                </c:pt>
                <c:pt idx="62">
                  <c:v>2933</c:v>
                </c:pt>
                <c:pt idx="63">
                  <c:v>3000</c:v>
                </c:pt>
                <c:pt idx="64">
                  <c:v>3032</c:v>
                </c:pt>
                <c:pt idx="65">
                  <c:v>3081</c:v>
                </c:pt>
                <c:pt idx="66">
                  <c:v>3109</c:v>
                </c:pt>
                <c:pt idx="67">
                  <c:v>3163</c:v>
                </c:pt>
                <c:pt idx="68">
                  <c:v>3188</c:v>
                </c:pt>
                <c:pt idx="69">
                  <c:v>3247</c:v>
                </c:pt>
                <c:pt idx="70">
                  <c:v>3305</c:v>
                </c:pt>
                <c:pt idx="71">
                  <c:v>3346</c:v>
                </c:pt>
                <c:pt idx="72">
                  <c:v>3375</c:v>
                </c:pt>
                <c:pt idx="73">
                  <c:v>3443</c:v>
                </c:pt>
                <c:pt idx="74">
                  <c:v>3477</c:v>
                </c:pt>
                <c:pt idx="75">
                  <c:v>3512</c:v>
                </c:pt>
                <c:pt idx="76">
                  <c:v>3558</c:v>
                </c:pt>
                <c:pt idx="77">
                  <c:v>3597</c:v>
                </c:pt>
                <c:pt idx="78">
                  <c:v>3639</c:v>
                </c:pt>
                <c:pt idx="79">
                  <c:v>3672</c:v>
                </c:pt>
                <c:pt idx="80">
                  <c:v>3707</c:v>
                </c:pt>
                <c:pt idx="81">
                  <c:v>3761</c:v>
                </c:pt>
                <c:pt idx="82">
                  <c:v>3822</c:v>
                </c:pt>
                <c:pt idx="83">
                  <c:v>3872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F7-460B-98F9-16E43F8F7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(3)'!$C$2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(3)'!$C$2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(3)'!$A$98:$A$181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(3)'!$C$98:$C$181</c:f>
              <c:numCache>
                <c:formatCode>General</c:formatCode>
                <c:ptCount val="84"/>
                <c:pt idx="0">
                  <c:v>20</c:v>
                </c:pt>
                <c:pt idx="1">
                  <c:v>40</c:v>
                </c:pt>
                <c:pt idx="2">
                  <c:v>65</c:v>
                </c:pt>
                <c:pt idx="3">
                  <c:v>90</c:v>
                </c:pt>
                <c:pt idx="4">
                  <c:v>116</c:v>
                </c:pt>
                <c:pt idx="5">
                  <c:v>142</c:v>
                </c:pt>
                <c:pt idx="6">
                  <c:v>169</c:v>
                </c:pt>
                <c:pt idx="7">
                  <c:v>196</c:v>
                </c:pt>
                <c:pt idx="8">
                  <c:v>224</c:v>
                </c:pt>
                <c:pt idx="9">
                  <c:v>253</c:v>
                </c:pt>
                <c:pt idx="10">
                  <c:v>283</c:v>
                </c:pt>
                <c:pt idx="11">
                  <c:v>314</c:v>
                </c:pt>
                <c:pt idx="12">
                  <c:v>345</c:v>
                </c:pt>
                <c:pt idx="13">
                  <c:v>377</c:v>
                </c:pt>
                <c:pt idx="14">
                  <c:v>410</c:v>
                </c:pt>
                <c:pt idx="15">
                  <c:v>444</c:v>
                </c:pt>
                <c:pt idx="16">
                  <c:v>478</c:v>
                </c:pt>
                <c:pt idx="17">
                  <c:v>512</c:v>
                </c:pt>
                <c:pt idx="18">
                  <c:v>546</c:v>
                </c:pt>
                <c:pt idx="19">
                  <c:v>580</c:v>
                </c:pt>
                <c:pt idx="20">
                  <c:v>615</c:v>
                </c:pt>
                <c:pt idx="21">
                  <c:v>650</c:v>
                </c:pt>
                <c:pt idx="22">
                  <c:v>686</c:v>
                </c:pt>
                <c:pt idx="23">
                  <c:v>722</c:v>
                </c:pt>
                <c:pt idx="24">
                  <c:v>759</c:v>
                </c:pt>
                <c:pt idx="25">
                  <c:v>796</c:v>
                </c:pt>
                <c:pt idx="26">
                  <c:v>833</c:v>
                </c:pt>
                <c:pt idx="27">
                  <c:v>870</c:v>
                </c:pt>
                <c:pt idx="28">
                  <c:v>908</c:v>
                </c:pt>
                <c:pt idx="29">
                  <c:v>947</c:v>
                </c:pt>
                <c:pt idx="30">
                  <c:v>986</c:v>
                </c:pt>
                <c:pt idx="31">
                  <c:v>1025</c:v>
                </c:pt>
                <c:pt idx="32">
                  <c:v>1065</c:v>
                </c:pt>
                <c:pt idx="33">
                  <c:v>1105</c:v>
                </c:pt>
                <c:pt idx="34">
                  <c:v>1146</c:v>
                </c:pt>
                <c:pt idx="35">
                  <c:v>1187</c:v>
                </c:pt>
                <c:pt idx="36">
                  <c:v>1228</c:v>
                </c:pt>
                <c:pt idx="37">
                  <c:v>1269</c:v>
                </c:pt>
                <c:pt idx="38">
                  <c:v>1311</c:v>
                </c:pt>
                <c:pt idx="39">
                  <c:v>1353</c:v>
                </c:pt>
                <c:pt idx="40">
                  <c:v>1395</c:v>
                </c:pt>
                <c:pt idx="41">
                  <c:v>1437</c:v>
                </c:pt>
                <c:pt idx="42">
                  <c:v>1480</c:v>
                </c:pt>
                <c:pt idx="43">
                  <c:v>1523</c:v>
                </c:pt>
                <c:pt idx="44">
                  <c:v>1569</c:v>
                </c:pt>
                <c:pt idx="45">
                  <c:v>1615</c:v>
                </c:pt>
                <c:pt idx="46">
                  <c:v>1661</c:v>
                </c:pt>
                <c:pt idx="47">
                  <c:v>1707</c:v>
                </c:pt>
                <c:pt idx="48">
                  <c:v>1753</c:v>
                </c:pt>
                <c:pt idx="49">
                  <c:v>1800</c:v>
                </c:pt>
                <c:pt idx="50">
                  <c:v>1847</c:v>
                </c:pt>
                <c:pt idx="51">
                  <c:v>1894</c:v>
                </c:pt>
                <c:pt idx="52">
                  <c:v>1943</c:v>
                </c:pt>
                <c:pt idx="53">
                  <c:v>1992</c:v>
                </c:pt>
                <c:pt idx="54">
                  <c:v>2041</c:v>
                </c:pt>
                <c:pt idx="55">
                  <c:v>2090</c:v>
                </c:pt>
                <c:pt idx="56">
                  <c:v>2140</c:v>
                </c:pt>
                <c:pt idx="57">
                  <c:v>2190</c:v>
                </c:pt>
                <c:pt idx="58">
                  <c:v>2241</c:v>
                </c:pt>
                <c:pt idx="59">
                  <c:v>2293</c:v>
                </c:pt>
                <c:pt idx="60">
                  <c:v>2347</c:v>
                </c:pt>
                <c:pt idx="61">
                  <c:v>2401</c:v>
                </c:pt>
                <c:pt idx="62">
                  <c:v>2456</c:v>
                </c:pt>
                <c:pt idx="63">
                  <c:v>2511</c:v>
                </c:pt>
                <c:pt idx="64">
                  <c:v>2568</c:v>
                </c:pt>
                <c:pt idx="65">
                  <c:v>2626</c:v>
                </c:pt>
                <c:pt idx="66">
                  <c:v>2684</c:v>
                </c:pt>
                <c:pt idx="67">
                  <c:v>2743</c:v>
                </c:pt>
                <c:pt idx="68">
                  <c:v>2802</c:v>
                </c:pt>
                <c:pt idx="69">
                  <c:v>2862</c:v>
                </c:pt>
                <c:pt idx="70">
                  <c:v>2922</c:v>
                </c:pt>
                <c:pt idx="71">
                  <c:v>2982</c:v>
                </c:pt>
                <c:pt idx="72">
                  <c:v>3043</c:v>
                </c:pt>
                <c:pt idx="73">
                  <c:v>3109</c:v>
                </c:pt>
                <c:pt idx="74">
                  <c:v>3176</c:v>
                </c:pt>
                <c:pt idx="75">
                  <c:v>3244</c:v>
                </c:pt>
                <c:pt idx="76">
                  <c:v>3313</c:v>
                </c:pt>
                <c:pt idx="77">
                  <c:v>3387</c:v>
                </c:pt>
                <c:pt idx="78">
                  <c:v>3463</c:v>
                </c:pt>
                <c:pt idx="79">
                  <c:v>3539</c:v>
                </c:pt>
                <c:pt idx="80">
                  <c:v>3619</c:v>
                </c:pt>
                <c:pt idx="81">
                  <c:v>3699</c:v>
                </c:pt>
                <c:pt idx="82">
                  <c:v>3785</c:v>
                </c:pt>
                <c:pt idx="83">
                  <c:v>3872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24-431B-A4C7-CC6FE8329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(3)'!$D$2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(3)'!$D$2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(3)'!$A$98:$A$181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(3)'!$D$98:$D$181</c:f>
              <c:numCache>
                <c:formatCode>General</c:formatCode>
                <c:ptCount val="84"/>
                <c:pt idx="0">
                  <c:v>20</c:v>
                </c:pt>
                <c:pt idx="1">
                  <c:v>57</c:v>
                </c:pt>
                <c:pt idx="2">
                  <c:v>91</c:v>
                </c:pt>
                <c:pt idx="3">
                  <c:v>111</c:v>
                </c:pt>
                <c:pt idx="4">
                  <c:v>138</c:v>
                </c:pt>
                <c:pt idx="5">
                  <c:v>172</c:v>
                </c:pt>
                <c:pt idx="6">
                  <c:v>208</c:v>
                </c:pt>
                <c:pt idx="7">
                  <c:v>234</c:v>
                </c:pt>
                <c:pt idx="8">
                  <c:v>270</c:v>
                </c:pt>
                <c:pt idx="9">
                  <c:v>304</c:v>
                </c:pt>
                <c:pt idx="10">
                  <c:v>364</c:v>
                </c:pt>
                <c:pt idx="11">
                  <c:v>398</c:v>
                </c:pt>
                <c:pt idx="12">
                  <c:v>435</c:v>
                </c:pt>
                <c:pt idx="13">
                  <c:v>468</c:v>
                </c:pt>
                <c:pt idx="14">
                  <c:v>522</c:v>
                </c:pt>
                <c:pt idx="15">
                  <c:v>548</c:v>
                </c:pt>
                <c:pt idx="16">
                  <c:v>573</c:v>
                </c:pt>
                <c:pt idx="17">
                  <c:v>610</c:v>
                </c:pt>
                <c:pt idx="18">
                  <c:v>657</c:v>
                </c:pt>
                <c:pt idx="19">
                  <c:v>699</c:v>
                </c:pt>
                <c:pt idx="20">
                  <c:v>741</c:v>
                </c:pt>
                <c:pt idx="21">
                  <c:v>783</c:v>
                </c:pt>
                <c:pt idx="22">
                  <c:v>838</c:v>
                </c:pt>
                <c:pt idx="23">
                  <c:v>880</c:v>
                </c:pt>
                <c:pt idx="24">
                  <c:v>919</c:v>
                </c:pt>
                <c:pt idx="25">
                  <c:v>960</c:v>
                </c:pt>
                <c:pt idx="26">
                  <c:v>1009</c:v>
                </c:pt>
                <c:pt idx="27">
                  <c:v>1052</c:v>
                </c:pt>
                <c:pt idx="28">
                  <c:v>1082</c:v>
                </c:pt>
                <c:pt idx="29">
                  <c:v>1122</c:v>
                </c:pt>
                <c:pt idx="30">
                  <c:v>1188</c:v>
                </c:pt>
                <c:pt idx="31">
                  <c:v>1226</c:v>
                </c:pt>
                <c:pt idx="32">
                  <c:v>1267</c:v>
                </c:pt>
                <c:pt idx="33">
                  <c:v>1306</c:v>
                </c:pt>
                <c:pt idx="34">
                  <c:v>1360</c:v>
                </c:pt>
                <c:pt idx="35">
                  <c:v>1399</c:v>
                </c:pt>
                <c:pt idx="36">
                  <c:v>1431</c:v>
                </c:pt>
                <c:pt idx="37">
                  <c:v>1477</c:v>
                </c:pt>
                <c:pt idx="38">
                  <c:v>1545</c:v>
                </c:pt>
                <c:pt idx="39">
                  <c:v>1570</c:v>
                </c:pt>
                <c:pt idx="40">
                  <c:v>1604</c:v>
                </c:pt>
                <c:pt idx="41">
                  <c:v>1653</c:v>
                </c:pt>
                <c:pt idx="42">
                  <c:v>1713</c:v>
                </c:pt>
                <c:pt idx="43">
                  <c:v>1759</c:v>
                </c:pt>
                <c:pt idx="44">
                  <c:v>1786</c:v>
                </c:pt>
                <c:pt idx="45">
                  <c:v>1835</c:v>
                </c:pt>
                <c:pt idx="46">
                  <c:v>1896</c:v>
                </c:pt>
                <c:pt idx="47">
                  <c:v>1927</c:v>
                </c:pt>
                <c:pt idx="48">
                  <c:v>1974</c:v>
                </c:pt>
                <c:pt idx="49">
                  <c:v>2015</c:v>
                </c:pt>
                <c:pt idx="50">
                  <c:v>2070</c:v>
                </c:pt>
                <c:pt idx="51">
                  <c:v>2116</c:v>
                </c:pt>
                <c:pt idx="52">
                  <c:v>2145</c:v>
                </c:pt>
                <c:pt idx="53">
                  <c:v>2191</c:v>
                </c:pt>
                <c:pt idx="54">
                  <c:v>2267</c:v>
                </c:pt>
                <c:pt idx="55">
                  <c:v>2307</c:v>
                </c:pt>
                <c:pt idx="56">
                  <c:v>2335</c:v>
                </c:pt>
                <c:pt idx="57">
                  <c:v>2378</c:v>
                </c:pt>
                <c:pt idx="58">
                  <c:v>2458</c:v>
                </c:pt>
                <c:pt idx="59">
                  <c:v>2493</c:v>
                </c:pt>
                <c:pt idx="60">
                  <c:v>2543</c:v>
                </c:pt>
                <c:pt idx="61">
                  <c:v>2594</c:v>
                </c:pt>
                <c:pt idx="62">
                  <c:v>2653</c:v>
                </c:pt>
                <c:pt idx="63">
                  <c:v>2703</c:v>
                </c:pt>
                <c:pt idx="64">
                  <c:v>2734</c:v>
                </c:pt>
                <c:pt idx="65">
                  <c:v>2792</c:v>
                </c:pt>
                <c:pt idx="66">
                  <c:v>2859</c:v>
                </c:pt>
                <c:pt idx="67">
                  <c:v>2896</c:v>
                </c:pt>
                <c:pt idx="68">
                  <c:v>2937</c:v>
                </c:pt>
                <c:pt idx="69">
                  <c:v>2986</c:v>
                </c:pt>
                <c:pt idx="70">
                  <c:v>3072</c:v>
                </c:pt>
                <c:pt idx="71">
                  <c:v>3131</c:v>
                </c:pt>
                <c:pt idx="72">
                  <c:v>3189</c:v>
                </c:pt>
                <c:pt idx="73">
                  <c:v>3236</c:v>
                </c:pt>
                <c:pt idx="74">
                  <c:v>3316</c:v>
                </c:pt>
                <c:pt idx="75">
                  <c:v>3373</c:v>
                </c:pt>
                <c:pt idx="76">
                  <c:v>3408</c:v>
                </c:pt>
                <c:pt idx="77">
                  <c:v>3484</c:v>
                </c:pt>
                <c:pt idx="78">
                  <c:v>3571</c:v>
                </c:pt>
                <c:pt idx="79">
                  <c:v>3640</c:v>
                </c:pt>
                <c:pt idx="80">
                  <c:v>3686</c:v>
                </c:pt>
                <c:pt idx="81">
                  <c:v>3746</c:v>
                </c:pt>
                <c:pt idx="82">
                  <c:v>3820</c:v>
                </c:pt>
                <c:pt idx="83">
                  <c:v>3872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F1-4488-8838-A2E59900E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(3)'!$E$2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(3)'!$A$98:$A$181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(3)'!$E$98:$E$181</c:f>
              <c:numCache>
                <c:formatCode>General</c:formatCode>
                <c:ptCount val="84"/>
                <c:pt idx="0">
                  <c:v>20</c:v>
                </c:pt>
                <c:pt idx="1">
                  <c:v>80</c:v>
                </c:pt>
                <c:pt idx="2">
                  <c:v>129</c:v>
                </c:pt>
                <c:pt idx="3">
                  <c:v>171</c:v>
                </c:pt>
                <c:pt idx="4">
                  <c:v>213</c:v>
                </c:pt>
                <c:pt idx="5">
                  <c:v>260</c:v>
                </c:pt>
                <c:pt idx="6">
                  <c:v>336</c:v>
                </c:pt>
                <c:pt idx="7">
                  <c:v>377</c:v>
                </c:pt>
                <c:pt idx="8">
                  <c:v>403</c:v>
                </c:pt>
                <c:pt idx="9">
                  <c:v>461</c:v>
                </c:pt>
                <c:pt idx="10">
                  <c:v>508</c:v>
                </c:pt>
                <c:pt idx="11">
                  <c:v>535</c:v>
                </c:pt>
                <c:pt idx="12">
                  <c:v>567</c:v>
                </c:pt>
                <c:pt idx="13">
                  <c:v>614</c:v>
                </c:pt>
                <c:pt idx="14">
                  <c:v>663</c:v>
                </c:pt>
                <c:pt idx="15">
                  <c:v>698</c:v>
                </c:pt>
                <c:pt idx="16">
                  <c:v>735</c:v>
                </c:pt>
                <c:pt idx="17">
                  <c:v>785</c:v>
                </c:pt>
                <c:pt idx="18">
                  <c:v>831</c:v>
                </c:pt>
                <c:pt idx="19">
                  <c:v>865</c:v>
                </c:pt>
                <c:pt idx="20">
                  <c:v>903</c:v>
                </c:pt>
                <c:pt idx="21">
                  <c:v>946</c:v>
                </c:pt>
                <c:pt idx="22">
                  <c:v>995</c:v>
                </c:pt>
                <c:pt idx="23">
                  <c:v>1037</c:v>
                </c:pt>
                <c:pt idx="24">
                  <c:v>1070</c:v>
                </c:pt>
                <c:pt idx="25">
                  <c:v>1124</c:v>
                </c:pt>
                <c:pt idx="26">
                  <c:v>1190</c:v>
                </c:pt>
                <c:pt idx="27">
                  <c:v>1221</c:v>
                </c:pt>
                <c:pt idx="28">
                  <c:v>1246</c:v>
                </c:pt>
                <c:pt idx="29">
                  <c:v>1304</c:v>
                </c:pt>
                <c:pt idx="30">
                  <c:v>1365</c:v>
                </c:pt>
                <c:pt idx="31">
                  <c:v>1404</c:v>
                </c:pt>
                <c:pt idx="32">
                  <c:v>1431</c:v>
                </c:pt>
                <c:pt idx="33">
                  <c:v>1490</c:v>
                </c:pt>
                <c:pt idx="34">
                  <c:v>1547</c:v>
                </c:pt>
                <c:pt idx="35">
                  <c:v>1577</c:v>
                </c:pt>
                <c:pt idx="36">
                  <c:v>1597</c:v>
                </c:pt>
                <c:pt idx="37">
                  <c:v>1643</c:v>
                </c:pt>
                <c:pt idx="38">
                  <c:v>1729</c:v>
                </c:pt>
                <c:pt idx="39">
                  <c:v>1765</c:v>
                </c:pt>
                <c:pt idx="40">
                  <c:v>1799</c:v>
                </c:pt>
                <c:pt idx="41">
                  <c:v>1853</c:v>
                </c:pt>
                <c:pt idx="42">
                  <c:v>1912</c:v>
                </c:pt>
                <c:pt idx="43">
                  <c:v>1943</c:v>
                </c:pt>
                <c:pt idx="44">
                  <c:v>1969</c:v>
                </c:pt>
                <c:pt idx="45">
                  <c:v>2043</c:v>
                </c:pt>
                <c:pt idx="46">
                  <c:v>2094</c:v>
                </c:pt>
                <c:pt idx="47">
                  <c:v>2133</c:v>
                </c:pt>
                <c:pt idx="48">
                  <c:v>2173</c:v>
                </c:pt>
                <c:pt idx="49">
                  <c:v>2219</c:v>
                </c:pt>
                <c:pt idx="50">
                  <c:v>2262</c:v>
                </c:pt>
                <c:pt idx="51">
                  <c:v>2299</c:v>
                </c:pt>
                <c:pt idx="52">
                  <c:v>2324</c:v>
                </c:pt>
                <c:pt idx="53">
                  <c:v>2404</c:v>
                </c:pt>
                <c:pt idx="54">
                  <c:v>2450</c:v>
                </c:pt>
                <c:pt idx="55">
                  <c:v>2491</c:v>
                </c:pt>
                <c:pt idx="56">
                  <c:v>2526</c:v>
                </c:pt>
                <c:pt idx="57">
                  <c:v>2586</c:v>
                </c:pt>
                <c:pt idx="58">
                  <c:v>2641</c:v>
                </c:pt>
                <c:pt idx="59">
                  <c:v>2677</c:v>
                </c:pt>
                <c:pt idx="60">
                  <c:v>2719</c:v>
                </c:pt>
                <c:pt idx="61">
                  <c:v>2786</c:v>
                </c:pt>
                <c:pt idx="62">
                  <c:v>2846</c:v>
                </c:pt>
                <c:pt idx="63">
                  <c:v>2880</c:v>
                </c:pt>
                <c:pt idx="64">
                  <c:v>2909</c:v>
                </c:pt>
                <c:pt idx="65">
                  <c:v>2958</c:v>
                </c:pt>
                <c:pt idx="66">
                  <c:v>3026</c:v>
                </c:pt>
                <c:pt idx="67">
                  <c:v>3063</c:v>
                </c:pt>
                <c:pt idx="68">
                  <c:v>3103</c:v>
                </c:pt>
                <c:pt idx="69">
                  <c:v>3153</c:v>
                </c:pt>
                <c:pt idx="70">
                  <c:v>3199</c:v>
                </c:pt>
                <c:pt idx="71">
                  <c:v>3227</c:v>
                </c:pt>
                <c:pt idx="72">
                  <c:v>3261</c:v>
                </c:pt>
                <c:pt idx="73">
                  <c:v>3341</c:v>
                </c:pt>
                <c:pt idx="74">
                  <c:v>3396</c:v>
                </c:pt>
                <c:pt idx="75">
                  <c:v>3430</c:v>
                </c:pt>
                <c:pt idx="76">
                  <c:v>3471</c:v>
                </c:pt>
                <c:pt idx="77">
                  <c:v>3547</c:v>
                </c:pt>
                <c:pt idx="78">
                  <c:v>3634</c:v>
                </c:pt>
                <c:pt idx="79">
                  <c:v>3673</c:v>
                </c:pt>
                <c:pt idx="80">
                  <c:v>3714</c:v>
                </c:pt>
                <c:pt idx="81">
                  <c:v>3783</c:v>
                </c:pt>
                <c:pt idx="82">
                  <c:v>3835</c:v>
                </c:pt>
                <c:pt idx="83">
                  <c:v>3872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B8-4ED9-A2ED-04C5A32E7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(4)'!$K$1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'0.ArdiData (4)'!$F$2:$F$14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'0.ArdiData (4)'!$K$2:$K$14</c:f>
              <c:numCache>
                <c:formatCode>0.00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B-400D-8BA6-FCF5DE23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(4)'!$C$2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(4)'!$K$1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'0.ArdiData (4)'!$F$2:$F$14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'0.ArdiData (4)'!$K$2:$K$14</c:f>
              <c:numCache>
                <c:formatCode>0.00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3-4116-A424-27359618D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(4)'!$D$2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(4)'!$K$1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'0.ArdiData (4)'!$F$2:$F$14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'0.ArdiData (4)'!$K$2:$K$14</c:f>
              <c:numCache>
                <c:formatCode>0.00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D-44AF-B211-72948A42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(4)'!$B$2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(4)'!$A$3:$A$86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(4)'!$B$3:$B$86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68-45F9-8A0C-812027EF7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(4)'!$C$2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(4)'!$C$2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(4)'!$A$3:$A$86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(4)'!$C$3:$C$86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A6-42A2-9221-889F1B0A2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(4)'!$D$2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(4)'!$D$2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(4)'!$A$3:$A$86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(4)'!$D$3:$D$86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A-43CB-A674-65981C047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(4)'!$E$2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(4)'!$A$3:$A$86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(4)'!$E$3:$E$86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D4-4196-AE0F-361579613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(4)'!$E$2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(4)'!$K$1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'0.ArdiData (4)'!$F$2:$F$14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'0.ArdiData (4)'!$K$2:$K$14</c:f>
              <c:numCache>
                <c:formatCode>0.00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E-4AAE-8899-6844E0331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(4)'!$B$2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(4)'!$A$98:$A$181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(4)'!$B$98:$B$181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B2-4C0F-A8A2-5A03C7A40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(4)'!$C$2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(4)'!$C$2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(4)'!$A$98:$A$181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(4)'!$C$98:$C$181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A2-43F3-BC60-A6D42BB5D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(4)'!$D$2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(4)'!$D$2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(4)'!$A$98:$A$181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(4)'!$D$98:$D$181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B2-408D-8C4F-7BE84DBF8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(4)'!$E$2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(4)'!$A$98:$A$181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(4)'!$E$98:$E$181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F1-473B-B8B5-0969680E7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(5)'!$K$1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(5)'!$F$2:$F$14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(5)'!$K$2:$K$14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4.7619047619047616E-2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0.17857142857142858</c:v>
                </c:pt>
                <c:pt idx="5">
                  <c:v>0.11904761904761904</c:v>
                </c:pt>
                <c:pt idx="6">
                  <c:v>0.10714285714285714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1.1904761904761904E-2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D-4C57-9D90-585BD1116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(5)'!$C$2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(5)'!$K$1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(5)'!$F$2:$F$14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(5)'!$K$2:$K$14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4.7619047619047616E-2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0.17857142857142858</c:v>
                </c:pt>
                <c:pt idx="5">
                  <c:v>0.11904761904761904</c:v>
                </c:pt>
                <c:pt idx="6">
                  <c:v>0.10714285714285714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1.1904761904761904E-2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2-4CD0-8B67-C1D0CE58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(5)'!$D$2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(5)'!$K$1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(5)'!$F$2:$F$14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(5)'!$K$2:$K$14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4.7619047619047616E-2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0.17857142857142858</c:v>
                </c:pt>
                <c:pt idx="5">
                  <c:v>0.11904761904761904</c:v>
                </c:pt>
                <c:pt idx="6">
                  <c:v>0.10714285714285714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1.1904761904761904E-2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4-403D-94EB-2B7E7478B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(5)'!$B$2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(5)'!$A$3:$A$86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(5)'!$B$3:$B$86</c:f>
              <c:numCache>
                <c:formatCode>General</c:formatCode>
                <c:ptCount val="84"/>
                <c:pt idx="0">
                  <c:v>20</c:v>
                </c:pt>
                <c:pt idx="1">
                  <c:v>21</c:v>
                </c:pt>
                <c:pt idx="2">
                  <c:v>54</c:v>
                </c:pt>
                <c:pt idx="3">
                  <c:v>42</c:v>
                </c:pt>
                <c:pt idx="4">
                  <c:v>70</c:v>
                </c:pt>
                <c:pt idx="5">
                  <c:v>50</c:v>
                </c:pt>
                <c:pt idx="6">
                  <c:v>53</c:v>
                </c:pt>
                <c:pt idx="7">
                  <c:v>45</c:v>
                </c:pt>
                <c:pt idx="8">
                  <c:v>40</c:v>
                </c:pt>
                <c:pt idx="9">
                  <c:v>76</c:v>
                </c:pt>
                <c:pt idx="10">
                  <c:v>30</c:v>
                </c:pt>
                <c:pt idx="11">
                  <c:v>26</c:v>
                </c:pt>
                <c:pt idx="12">
                  <c:v>63</c:v>
                </c:pt>
                <c:pt idx="13">
                  <c:v>35</c:v>
                </c:pt>
                <c:pt idx="14">
                  <c:v>62</c:v>
                </c:pt>
                <c:pt idx="15">
                  <c:v>55</c:v>
                </c:pt>
                <c:pt idx="16">
                  <c:v>81</c:v>
                </c:pt>
                <c:pt idx="17">
                  <c:v>37</c:v>
                </c:pt>
                <c:pt idx="18">
                  <c:v>64</c:v>
                </c:pt>
                <c:pt idx="19">
                  <c:v>31</c:v>
                </c:pt>
                <c:pt idx="20">
                  <c:v>45</c:v>
                </c:pt>
                <c:pt idx="21">
                  <c:v>44</c:v>
                </c:pt>
                <c:pt idx="22">
                  <c:v>32</c:v>
                </c:pt>
                <c:pt idx="23">
                  <c:v>69</c:v>
                </c:pt>
                <c:pt idx="24">
                  <c:v>44</c:v>
                </c:pt>
                <c:pt idx="25">
                  <c:v>45</c:v>
                </c:pt>
                <c:pt idx="26">
                  <c:v>33</c:v>
                </c:pt>
                <c:pt idx="27">
                  <c:v>47</c:v>
                </c:pt>
                <c:pt idx="28">
                  <c:v>23</c:v>
                </c:pt>
                <c:pt idx="29">
                  <c:v>60</c:v>
                </c:pt>
                <c:pt idx="30">
                  <c:v>61</c:v>
                </c:pt>
                <c:pt idx="31">
                  <c:v>72</c:v>
                </c:pt>
                <c:pt idx="32">
                  <c:v>46</c:v>
                </c:pt>
                <c:pt idx="33">
                  <c:v>40</c:v>
                </c:pt>
                <c:pt idx="34">
                  <c:v>34</c:v>
                </c:pt>
                <c:pt idx="35">
                  <c:v>38</c:v>
                </c:pt>
                <c:pt idx="36">
                  <c:v>76</c:v>
                </c:pt>
                <c:pt idx="37">
                  <c:v>46</c:v>
                </c:pt>
                <c:pt idx="38">
                  <c:v>60</c:v>
                </c:pt>
                <c:pt idx="39">
                  <c:v>69</c:v>
                </c:pt>
                <c:pt idx="40">
                  <c:v>42</c:v>
                </c:pt>
                <c:pt idx="41">
                  <c:v>34</c:v>
                </c:pt>
                <c:pt idx="42">
                  <c:v>56</c:v>
                </c:pt>
                <c:pt idx="43">
                  <c:v>52</c:v>
                </c:pt>
                <c:pt idx="44">
                  <c:v>31</c:v>
                </c:pt>
                <c:pt idx="45">
                  <c:v>19</c:v>
                </c:pt>
                <c:pt idx="46">
                  <c:v>46</c:v>
                </c:pt>
                <c:pt idx="47">
                  <c:v>35</c:v>
                </c:pt>
                <c:pt idx="48">
                  <c:v>29</c:v>
                </c:pt>
                <c:pt idx="49">
                  <c:v>45</c:v>
                </c:pt>
                <c:pt idx="50">
                  <c:v>35</c:v>
                </c:pt>
                <c:pt idx="51">
                  <c:v>39</c:v>
                </c:pt>
                <c:pt idx="52">
                  <c:v>37</c:v>
                </c:pt>
                <c:pt idx="53">
                  <c:v>49</c:v>
                </c:pt>
                <c:pt idx="54">
                  <c:v>58</c:v>
                </c:pt>
                <c:pt idx="55">
                  <c:v>36</c:v>
                </c:pt>
                <c:pt idx="56">
                  <c:v>70</c:v>
                </c:pt>
                <c:pt idx="57">
                  <c:v>46</c:v>
                </c:pt>
                <c:pt idx="58">
                  <c:v>85</c:v>
                </c:pt>
                <c:pt idx="59">
                  <c:v>57</c:v>
                </c:pt>
                <c:pt idx="60">
                  <c:v>63</c:v>
                </c:pt>
                <c:pt idx="61">
                  <c:v>50</c:v>
                </c:pt>
                <c:pt idx="62">
                  <c:v>43</c:v>
                </c:pt>
                <c:pt idx="63">
                  <c:v>30</c:v>
                </c:pt>
                <c:pt idx="64">
                  <c:v>46</c:v>
                </c:pt>
                <c:pt idx="65">
                  <c:v>41</c:v>
                </c:pt>
                <c:pt idx="66">
                  <c:v>30</c:v>
                </c:pt>
                <c:pt idx="67">
                  <c:v>41</c:v>
                </c:pt>
                <c:pt idx="68">
                  <c:v>38</c:v>
                </c:pt>
                <c:pt idx="69">
                  <c:v>61</c:v>
                </c:pt>
                <c:pt idx="70">
                  <c:v>49</c:v>
                </c:pt>
                <c:pt idx="71">
                  <c:v>66</c:v>
                </c:pt>
                <c:pt idx="72">
                  <c:v>66</c:v>
                </c:pt>
                <c:pt idx="73">
                  <c:v>28</c:v>
                </c:pt>
                <c:pt idx="74">
                  <c:v>50</c:v>
                </c:pt>
                <c:pt idx="75">
                  <c:v>70</c:v>
                </c:pt>
                <c:pt idx="76">
                  <c:v>41</c:v>
                </c:pt>
                <c:pt idx="77">
                  <c:v>60</c:v>
                </c:pt>
                <c:pt idx="78">
                  <c:v>51</c:v>
                </c:pt>
                <c:pt idx="79">
                  <c:v>30</c:v>
                </c:pt>
                <c:pt idx="80">
                  <c:v>74</c:v>
                </c:pt>
                <c:pt idx="81">
                  <c:v>23</c:v>
                </c:pt>
                <c:pt idx="82">
                  <c:v>28</c:v>
                </c:pt>
                <c:pt idx="83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0A-4412-8178-129E5DE9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(5)'!$C$2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(5)'!$C$2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(5)'!$A$3:$A$86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(5)'!$C$3:$C$86</c:f>
              <c:numCache>
                <c:formatCode>General</c:formatCode>
                <c:ptCount val="8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23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31</c:v>
                </c:pt>
                <c:pt idx="14">
                  <c:v>31</c:v>
                </c:pt>
                <c:pt idx="15">
                  <c:v>32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34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40</c:v>
                </c:pt>
                <c:pt idx="31">
                  <c:v>41</c:v>
                </c:pt>
                <c:pt idx="32">
                  <c:v>41</c:v>
                </c:pt>
                <c:pt idx="33">
                  <c:v>41</c:v>
                </c:pt>
                <c:pt idx="34">
                  <c:v>42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44</c:v>
                </c:pt>
                <c:pt idx="39">
                  <c:v>45</c:v>
                </c:pt>
                <c:pt idx="40">
                  <c:v>45</c:v>
                </c:pt>
                <c:pt idx="41">
                  <c:v>45</c:v>
                </c:pt>
                <c:pt idx="42">
                  <c:v>45</c:v>
                </c:pt>
                <c:pt idx="43">
                  <c:v>46</c:v>
                </c:pt>
                <c:pt idx="44">
                  <c:v>46</c:v>
                </c:pt>
                <c:pt idx="45">
                  <c:v>46</c:v>
                </c:pt>
                <c:pt idx="46">
                  <c:v>46</c:v>
                </c:pt>
                <c:pt idx="47">
                  <c:v>46</c:v>
                </c:pt>
                <c:pt idx="48">
                  <c:v>47</c:v>
                </c:pt>
                <c:pt idx="49">
                  <c:v>49</c:v>
                </c:pt>
                <c:pt idx="50">
                  <c:v>49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  <c:pt idx="57">
                  <c:v>54</c:v>
                </c:pt>
                <c:pt idx="58">
                  <c:v>55</c:v>
                </c:pt>
                <c:pt idx="59">
                  <c:v>56</c:v>
                </c:pt>
                <c:pt idx="60">
                  <c:v>57</c:v>
                </c:pt>
                <c:pt idx="61">
                  <c:v>58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61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63</c:v>
                </c:pt>
                <c:pt idx="70">
                  <c:v>64</c:v>
                </c:pt>
                <c:pt idx="71">
                  <c:v>66</c:v>
                </c:pt>
                <c:pt idx="72">
                  <c:v>66</c:v>
                </c:pt>
                <c:pt idx="73">
                  <c:v>69</c:v>
                </c:pt>
                <c:pt idx="74">
                  <c:v>69</c:v>
                </c:pt>
                <c:pt idx="75">
                  <c:v>70</c:v>
                </c:pt>
                <c:pt idx="76">
                  <c:v>70</c:v>
                </c:pt>
                <c:pt idx="77">
                  <c:v>70</c:v>
                </c:pt>
                <c:pt idx="78">
                  <c:v>72</c:v>
                </c:pt>
                <c:pt idx="79">
                  <c:v>74</c:v>
                </c:pt>
                <c:pt idx="80">
                  <c:v>76</c:v>
                </c:pt>
                <c:pt idx="81">
                  <c:v>76</c:v>
                </c:pt>
                <c:pt idx="82">
                  <c:v>81</c:v>
                </c:pt>
                <c:pt idx="83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66-4F29-BD19-69FE587E3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(5)'!$D$2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(5)'!$D$2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(5)'!$A$3:$A$86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(5)'!$D$3:$D$86</c:f>
              <c:numCache>
                <c:formatCode>General</c:formatCode>
                <c:ptCount val="84"/>
                <c:pt idx="0">
                  <c:v>19</c:v>
                </c:pt>
                <c:pt idx="1">
                  <c:v>31</c:v>
                </c:pt>
                <c:pt idx="2">
                  <c:v>33</c:v>
                </c:pt>
                <c:pt idx="3">
                  <c:v>26</c:v>
                </c:pt>
                <c:pt idx="4">
                  <c:v>20</c:v>
                </c:pt>
                <c:pt idx="5">
                  <c:v>42</c:v>
                </c:pt>
                <c:pt idx="6">
                  <c:v>45</c:v>
                </c:pt>
                <c:pt idx="7">
                  <c:v>30</c:v>
                </c:pt>
                <c:pt idx="8">
                  <c:v>28</c:v>
                </c:pt>
                <c:pt idx="9">
                  <c:v>46</c:v>
                </c:pt>
                <c:pt idx="10">
                  <c:v>56</c:v>
                </c:pt>
                <c:pt idx="11">
                  <c:v>21</c:v>
                </c:pt>
                <c:pt idx="12">
                  <c:v>23</c:v>
                </c:pt>
                <c:pt idx="13">
                  <c:v>38</c:v>
                </c:pt>
                <c:pt idx="14">
                  <c:v>41</c:v>
                </c:pt>
                <c:pt idx="15">
                  <c:v>34</c:v>
                </c:pt>
                <c:pt idx="16">
                  <c:v>28</c:v>
                </c:pt>
                <c:pt idx="17">
                  <c:v>45</c:v>
                </c:pt>
                <c:pt idx="18">
                  <c:v>50</c:v>
                </c:pt>
                <c:pt idx="19">
                  <c:v>23</c:v>
                </c:pt>
                <c:pt idx="20">
                  <c:v>29</c:v>
                </c:pt>
                <c:pt idx="21">
                  <c:v>32</c:v>
                </c:pt>
                <c:pt idx="22">
                  <c:v>61</c:v>
                </c:pt>
                <c:pt idx="23">
                  <c:v>30</c:v>
                </c:pt>
                <c:pt idx="24">
                  <c:v>30</c:v>
                </c:pt>
                <c:pt idx="25">
                  <c:v>37</c:v>
                </c:pt>
                <c:pt idx="26">
                  <c:v>63</c:v>
                </c:pt>
                <c:pt idx="27">
                  <c:v>35</c:v>
                </c:pt>
                <c:pt idx="28">
                  <c:v>44</c:v>
                </c:pt>
                <c:pt idx="29">
                  <c:v>52</c:v>
                </c:pt>
                <c:pt idx="30">
                  <c:v>62</c:v>
                </c:pt>
                <c:pt idx="31">
                  <c:v>30</c:v>
                </c:pt>
                <c:pt idx="32">
                  <c:v>31</c:v>
                </c:pt>
                <c:pt idx="33">
                  <c:v>45</c:v>
                </c:pt>
                <c:pt idx="34">
                  <c:v>53</c:v>
                </c:pt>
                <c:pt idx="35">
                  <c:v>40</c:v>
                </c:pt>
                <c:pt idx="36">
                  <c:v>35</c:v>
                </c:pt>
                <c:pt idx="37">
                  <c:v>46</c:v>
                </c:pt>
                <c:pt idx="38">
                  <c:v>69</c:v>
                </c:pt>
                <c:pt idx="39">
                  <c:v>36</c:v>
                </c:pt>
                <c:pt idx="40">
                  <c:v>38</c:v>
                </c:pt>
                <c:pt idx="41">
                  <c:v>45</c:v>
                </c:pt>
                <c:pt idx="42">
                  <c:v>70</c:v>
                </c:pt>
                <c:pt idx="43">
                  <c:v>35</c:v>
                </c:pt>
                <c:pt idx="44">
                  <c:v>41</c:v>
                </c:pt>
                <c:pt idx="45">
                  <c:v>61</c:v>
                </c:pt>
                <c:pt idx="46">
                  <c:v>60</c:v>
                </c:pt>
                <c:pt idx="47">
                  <c:v>54</c:v>
                </c:pt>
                <c:pt idx="48">
                  <c:v>46</c:v>
                </c:pt>
                <c:pt idx="49">
                  <c:v>50</c:v>
                </c:pt>
                <c:pt idx="50">
                  <c:v>72</c:v>
                </c:pt>
                <c:pt idx="51">
                  <c:v>32</c:v>
                </c:pt>
                <c:pt idx="52">
                  <c:v>41</c:v>
                </c:pt>
                <c:pt idx="53">
                  <c:v>70</c:v>
                </c:pt>
                <c:pt idx="54">
                  <c:v>69</c:v>
                </c:pt>
                <c:pt idx="55">
                  <c:v>51</c:v>
                </c:pt>
                <c:pt idx="56">
                  <c:v>42</c:v>
                </c:pt>
                <c:pt idx="57">
                  <c:v>49</c:v>
                </c:pt>
                <c:pt idx="58">
                  <c:v>74</c:v>
                </c:pt>
                <c:pt idx="59">
                  <c:v>37</c:v>
                </c:pt>
                <c:pt idx="60">
                  <c:v>39</c:v>
                </c:pt>
                <c:pt idx="61">
                  <c:v>66</c:v>
                </c:pt>
                <c:pt idx="62">
                  <c:v>60</c:v>
                </c:pt>
                <c:pt idx="63">
                  <c:v>50</c:v>
                </c:pt>
                <c:pt idx="64">
                  <c:v>40</c:v>
                </c:pt>
                <c:pt idx="65">
                  <c:v>47</c:v>
                </c:pt>
                <c:pt idx="66">
                  <c:v>70</c:v>
                </c:pt>
                <c:pt idx="67">
                  <c:v>49</c:v>
                </c:pt>
                <c:pt idx="68">
                  <c:v>34</c:v>
                </c:pt>
                <c:pt idx="69">
                  <c:v>66</c:v>
                </c:pt>
                <c:pt idx="70">
                  <c:v>76</c:v>
                </c:pt>
                <c:pt idx="71">
                  <c:v>55</c:v>
                </c:pt>
                <c:pt idx="72">
                  <c:v>46</c:v>
                </c:pt>
                <c:pt idx="73">
                  <c:v>57</c:v>
                </c:pt>
                <c:pt idx="74">
                  <c:v>76</c:v>
                </c:pt>
                <c:pt idx="75">
                  <c:v>44</c:v>
                </c:pt>
                <c:pt idx="76">
                  <c:v>58</c:v>
                </c:pt>
                <c:pt idx="77">
                  <c:v>64</c:v>
                </c:pt>
                <c:pt idx="78">
                  <c:v>85</c:v>
                </c:pt>
                <c:pt idx="79">
                  <c:v>46</c:v>
                </c:pt>
                <c:pt idx="80">
                  <c:v>43</c:v>
                </c:pt>
                <c:pt idx="81">
                  <c:v>60</c:v>
                </c:pt>
                <c:pt idx="82">
                  <c:v>81</c:v>
                </c:pt>
                <c:pt idx="83">
                  <c:v>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5F-48D5-A7E3-1302A5073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(5)'!$E$2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(5)'!$A$3:$A$86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(5)'!$E$3:$E$86</c:f>
              <c:numCache>
                <c:formatCode>General</c:formatCode>
                <c:ptCount val="84"/>
                <c:pt idx="0">
                  <c:v>31</c:v>
                </c:pt>
                <c:pt idx="1">
                  <c:v>49</c:v>
                </c:pt>
                <c:pt idx="2">
                  <c:v>46</c:v>
                </c:pt>
                <c:pt idx="3">
                  <c:v>42</c:v>
                </c:pt>
                <c:pt idx="4">
                  <c:v>43</c:v>
                </c:pt>
                <c:pt idx="5">
                  <c:v>74</c:v>
                </c:pt>
                <c:pt idx="6">
                  <c:v>54</c:v>
                </c:pt>
                <c:pt idx="7">
                  <c:v>28</c:v>
                </c:pt>
                <c:pt idx="8">
                  <c:v>41</c:v>
                </c:pt>
                <c:pt idx="9">
                  <c:v>72</c:v>
                </c:pt>
                <c:pt idx="10">
                  <c:v>56</c:v>
                </c:pt>
                <c:pt idx="11">
                  <c:v>23</c:v>
                </c:pt>
                <c:pt idx="12">
                  <c:v>39</c:v>
                </c:pt>
                <c:pt idx="13">
                  <c:v>76</c:v>
                </c:pt>
                <c:pt idx="14">
                  <c:v>62</c:v>
                </c:pt>
                <c:pt idx="15">
                  <c:v>34</c:v>
                </c:pt>
                <c:pt idx="16">
                  <c:v>38</c:v>
                </c:pt>
                <c:pt idx="17">
                  <c:v>81</c:v>
                </c:pt>
                <c:pt idx="18">
                  <c:v>66</c:v>
                </c:pt>
                <c:pt idx="19">
                  <c:v>19</c:v>
                </c:pt>
                <c:pt idx="20">
                  <c:v>45</c:v>
                </c:pt>
                <c:pt idx="21">
                  <c:v>50</c:v>
                </c:pt>
                <c:pt idx="22">
                  <c:v>53</c:v>
                </c:pt>
                <c:pt idx="23">
                  <c:v>30</c:v>
                </c:pt>
                <c:pt idx="24">
                  <c:v>35</c:v>
                </c:pt>
                <c:pt idx="25">
                  <c:v>52</c:v>
                </c:pt>
                <c:pt idx="26">
                  <c:v>46</c:v>
                </c:pt>
                <c:pt idx="27">
                  <c:v>36</c:v>
                </c:pt>
                <c:pt idx="28">
                  <c:v>33</c:v>
                </c:pt>
                <c:pt idx="29">
                  <c:v>57</c:v>
                </c:pt>
                <c:pt idx="30">
                  <c:v>61</c:v>
                </c:pt>
                <c:pt idx="31">
                  <c:v>37</c:v>
                </c:pt>
                <c:pt idx="32">
                  <c:v>30</c:v>
                </c:pt>
                <c:pt idx="33">
                  <c:v>66</c:v>
                </c:pt>
                <c:pt idx="34">
                  <c:v>60</c:v>
                </c:pt>
                <c:pt idx="35">
                  <c:v>20</c:v>
                </c:pt>
                <c:pt idx="36">
                  <c:v>45</c:v>
                </c:pt>
                <c:pt idx="37">
                  <c:v>76</c:v>
                </c:pt>
                <c:pt idx="38">
                  <c:v>85</c:v>
                </c:pt>
                <c:pt idx="39">
                  <c:v>35</c:v>
                </c:pt>
                <c:pt idx="40">
                  <c:v>34</c:v>
                </c:pt>
                <c:pt idx="41">
                  <c:v>46</c:v>
                </c:pt>
                <c:pt idx="42">
                  <c:v>60</c:v>
                </c:pt>
                <c:pt idx="43">
                  <c:v>44</c:v>
                </c:pt>
                <c:pt idx="44">
                  <c:v>21</c:v>
                </c:pt>
                <c:pt idx="45">
                  <c:v>64</c:v>
                </c:pt>
                <c:pt idx="46">
                  <c:v>50</c:v>
                </c:pt>
                <c:pt idx="47">
                  <c:v>35</c:v>
                </c:pt>
                <c:pt idx="48">
                  <c:v>32</c:v>
                </c:pt>
                <c:pt idx="49">
                  <c:v>63</c:v>
                </c:pt>
                <c:pt idx="50">
                  <c:v>47</c:v>
                </c:pt>
                <c:pt idx="51">
                  <c:v>30</c:v>
                </c:pt>
                <c:pt idx="52">
                  <c:v>31</c:v>
                </c:pt>
                <c:pt idx="53">
                  <c:v>55</c:v>
                </c:pt>
                <c:pt idx="54">
                  <c:v>50</c:v>
                </c:pt>
                <c:pt idx="55">
                  <c:v>41</c:v>
                </c:pt>
                <c:pt idx="56">
                  <c:v>40</c:v>
                </c:pt>
                <c:pt idx="57">
                  <c:v>70</c:v>
                </c:pt>
                <c:pt idx="58">
                  <c:v>45</c:v>
                </c:pt>
                <c:pt idx="59">
                  <c:v>40</c:v>
                </c:pt>
                <c:pt idx="60">
                  <c:v>23</c:v>
                </c:pt>
                <c:pt idx="61">
                  <c:v>60</c:v>
                </c:pt>
                <c:pt idx="62">
                  <c:v>69</c:v>
                </c:pt>
                <c:pt idx="63">
                  <c:v>29</c:v>
                </c:pt>
                <c:pt idx="64">
                  <c:v>41</c:v>
                </c:pt>
                <c:pt idx="65">
                  <c:v>58</c:v>
                </c:pt>
                <c:pt idx="66">
                  <c:v>49</c:v>
                </c:pt>
                <c:pt idx="67">
                  <c:v>28</c:v>
                </c:pt>
                <c:pt idx="68">
                  <c:v>37</c:v>
                </c:pt>
                <c:pt idx="69">
                  <c:v>61</c:v>
                </c:pt>
                <c:pt idx="70">
                  <c:v>46</c:v>
                </c:pt>
                <c:pt idx="71">
                  <c:v>44</c:v>
                </c:pt>
                <c:pt idx="72">
                  <c:v>45</c:v>
                </c:pt>
                <c:pt idx="73">
                  <c:v>69</c:v>
                </c:pt>
                <c:pt idx="74">
                  <c:v>46</c:v>
                </c:pt>
                <c:pt idx="75">
                  <c:v>26</c:v>
                </c:pt>
                <c:pt idx="76">
                  <c:v>38</c:v>
                </c:pt>
                <c:pt idx="77">
                  <c:v>51</c:v>
                </c:pt>
                <c:pt idx="78">
                  <c:v>70</c:v>
                </c:pt>
                <c:pt idx="79">
                  <c:v>42</c:v>
                </c:pt>
                <c:pt idx="80">
                  <c:v>30</c:v>
                </c:pt>
                <c:pt idx="81">
                  <c:v>63</c:v>
                </c:pt>
                <c:pt idx="82">
                  <c:v>70</c:v>
                </c:pt>
                <c:pt idx="83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54-4796-BB8D-7BA0A5C71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(5)'!$E$2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(5)'!$K$1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(5)'!$F$2:$F$14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(5)'!$K$2:$K$14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4.7619047619047616E-2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0.17857142857142858</c:v>
                </c:pt>
                <c:pt idx="5">
                  <c:v>0.11904761904761904</c:v>
                </c:pt>
                <c:pt idx="6">
                  <c:v>0.10714285714285714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1.1904761904761904E-2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9-4DAB-B553-054D17716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(5)'!$B$2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(5)'!$A$98:$A$181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(5)'!$B$98:$B$181</c:f>
              <c:numCache>
                <c:formatCode>General</c:formatCode>
                <c:ptCount val="84"/>
                <c:pt idx="0">
                  <c:v>20</c:v>
                </c:pt>
                <c:pt idx="1">
                  <c:v>41</c:v>
                </c:pt>
                <c:pt idx="2">
                  <c:v>95</c:v>
                </c:pt>
                <c:pt idx="3">
                  <c:v>137</c:v>
                </c:pt>
                <c:pt idx="4">
                  <c:v>207</c:v>
                </c:pt>
                <c:pt idx="5">
                  <c:v>257</c:v>
                </c:pt>
                <c:pt idx="6">
                  <c:v>310</c:v>
                </c:pt>
                <c:pt idx="7">
                  <c:v>355</c:v>
                </c:pt>
                <c:pt idx="8">
                  <c:v>395</c:v>
                </c:pt>
                <c:pt idx="9">
                  <c:v>471</c:v>
                </c:pt>
                <c:pt idx="10">
                  <c:v>501</c:v>
                </c:pt>
                <c:pt idx="11">
                  <c:v>527</c:v>
                </c:pt>
                <c:pt idx="12">
                  <c:v>590</c:v>
                </c:pt>
                <c:pt idx="13">
                  <c:v>625</c:v>
                </c:pt>
                <c:pt idx="14">
                  <c:v>687</c:v>
                </c:pt>
                <c:pt idx="15">
                  <c:v>742</c:v>
                </c:pt>
                <c:pt idx="16">
                  <c:v>823</c:v>
                </c:pt>
                <c:pt idx="17">
                  <c:v>860</c:v>
                </c:pt>
                <c:pt idx="18">
                  <c:v>924</c:v>
                </c:pt>
                <c:pt idx="19">
                  <c:v>955</c:v>
                </c:pt>
                <c:pt idx="20">
                  <c:v>1000</c:v>
                </c:pt>
                <c:pt idx="21">
                  <c:v>1044</c:v>
                </c:pt>
                <c:pt idx="22">
                  <c:v>1076</c:v>
                </c:pt>
                <c:pt idx="23">
                  <c:v>1145</c:v>
                </c:pt>
                <c:pt idx="24">
                  <c:v>1189</c:v>
                </c:pt>
                <c:pt idx="25">
                  <c:v>1234</c:v>
                </c:pt>
                <c:pt idx="26">
                  <c:v>1267</c:v>
                </c:pt>
                <c:pt idx="27">
                  <c:v>1314</c:v>
                </c:pt>
                <c:pt idx="28">
                  <c:v>1337</c:v>
                </c:pt>
                <c:pt idx="29">
                  <c:v>1397</c:v>
                </c:pt>
                <c:pt idx="30">
                  <c:v>1458</c:v>
                </c:pt>
                <c:pt idx="31">
                  <c:v>1530</c:v>
                </c:pt>
                <c:pt idx="32">
                  <c:v>1576</c:v>
                </c:pt>
                <c:pt idx="33">
                  <c:v>1616</c:v>
                </c:pt>
                <c:pt idx="34">
                  <c:v>1650</c:v>
                </c:pt>
                <c:pt idx="35">
                  <c:v>1688</c:v>
                </c:pt>
                <c:pt idx="36">
                  <c:v>1764</c:v>
                </c:pt>
                <c:pt idx="37">
                  <c:v>1810</c:v>
                </c:pt>
                <c:pt idx="38">
                  <c:v>1870</c:v>
                </c:pt>
                <c:pt idx="39">
                  <c:v>1939</c:v>
                </c:pt>
                <c:pt idx="40">
                  <c:v>1981</c:v>
                </c:pt>
                <c:pt idx="41">
                  <c:v>2015</c:v>
                </c:pt>
                <c:pt idx="42">
                  <c:v>2071</c:v>
                </c:pt>
                <c:pt idx="43">
                  <c:v>2123</c:v>
                </c:pt>
                <c:pt idx="44">
                  <c:v>2154</c:v>
                </c:pt>
                <c:pt idx="45">
                  <c:v>2173</c:v>
                </c:pt>
                <c:pt idx="46">
                  <c:v>2219</c:v>
                </c:pt>
                <c:pt idx="47">
                  <c:v>2254</c:v>
                </c:pt>
                <c:pt idx="48">
                  <c:v>2283</c:v>
                </c:pt>
                <c:pt idx="49">
                  <c:v>2328</c:v>
                </c:pt>
                <c:pt idx="50">
                  <c:v>2363</c:v>
                </c:pt>
                <c:pt idx="51">
                  <c:v>2402</c:v>
                </c:pt>
                <c:pt idx="52">
                  <c:v>2439</c:v>
                </c:pt>
                <c:pt idx="53">
                  <c:v>2488</c:v>
                </c:pt>
                <c:pt idx="54">
                  <c:v>2546</c:v>
                </c:pt>
                <c:pt idx="55">
                  <c:v>2582</c:v>
                </c:pt>
                <c:pt idx="56">
                  <c:v>2652</c:v>
                </c:pt>
                <c:pt idx="57">
                  <c:v>2698</c:v>
                </c:pt>
                <c:pt idx="58">
                  <c:v>2783</c:v>
                </c:pt>
                <c:pt idx="59">
                  <c:v>2840</c:v>
                </c:pt>
                <c:pt idx="60">
                  <c:v>2903</c:v>
                </c:pt>
                <c:pt idx="61">
                  <c:v>2953</c:v>
                </c:pt>
                <c:pt idx="62">
                  <c:v>2996</c:v>
                </c:pt>
                <c:pt idx="63">
                  <c:v>3026</c:v>
                </c:pt>
                <c:pt idx="64">
                  <c:v>3072</c:v>
                </c:pt>
                <c:pt idx="65">
                  <c:v>3113</c:v>
                </c:pt>
                <c:pt idx="66">
                  <c:v>3143</c:v>
                </c:pt>
                <c:pt idx="67">
                  <c:v>3184</c:v>
                </c:pt>
                <c:pt idx="68">
                  <c:v>3222</c:v>
                </c:pt>
                <c:pt idx="69">
                  <c:v>3283</c:v>
                </c:pt>
                <c:pt idx="70">
                  <c:v>3332</c:v>
                </c:pt>
                <c:pt idx="71">
                  <c:v>3398</c:v>
                </c:pt>
                <c:pt idx="72">
                  <c:v>3464</c:v>
                </c:pt>
                <c:pt idx="73">
                  <c:v>3492</c:v>
                </c:pt>
                <c:pt idx="74">
                  <c:v>3542</c:v>
                </c:pt>
                <c:pt idx="75">
                  <c:v>3612</c:v>
                </c:pt>
                <c:pt idx="76">
                  <c:v>3653</c:v>
                </c:pt>
                <c:pt idx="77">
                  <c:v>3713</c:v>
                </c:pt>
                <c:pt idx="78">
                  <c:v>3764</c:v>
                </c:pt>
                <c:pt idx="79">
                  <c:v>3794</c:v>
                </c:pt>
                <c:pt idx="80">
                  <c:v>3868</c:v>
                </c:pt>
                <c:pt idx="81">
                  <c:v>3891</c:v>
                </c:pt>
                <c:pt idx="82">
                  <c:v>3919</c:v>
                </c:pt>
                <c:pt idx="83">
                  <c:v>3951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DC-4776-98E3-DB1C85EE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(5)'!$C$2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(5)'!$C$2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(5)'!$A$98:$A$181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(5)'!$C$98:$C$181</c:f>
              <c:numCache>
                <c:formatCode>General</c:formatCode>
                <c:ptCount val="84"/>
                <c:pt idx="0">
                  <c:v>19</c:v>
                </c:pt>
                <c:pt idx="1">
                  <c:v>39</c:v>
                </c:pt>
                <c:pt idx="2">
                  <c:v>60</c:v>
                </c:pt>
                <c:pt idx="3">
                  <c:v>83</c:v>
                </c:pt>
                <c:pt idx="4">
                  <c:v>106</c:v>
                </c:pt>
                <c:pt idx="5">
                  <c:v>132</c:v>
                </c:pt>
                <c:pt idx="6">
                  <c:v>160</c:v>
                </c:pt>
                <c:pt idx="7">
                  <c:v>188</c:v>
                </c:pt>
                <c:pt idx="8">
                  <c:v>217</c:v>
                </c:pt>
                <c:pt idx="9">
                  <c:v>247</c:v>
                </c:pt>
                <c:pt idx="10">
                  <c:v>277</c:v>
                </c:pt>
                <c:pt idx="11">
                  <c:v>307</c:v>
                </c:pt>
                <c:pt idx="12">
                  <c:v>337</c:v>
                </c:pt>
                <c:pt idx="13">
                  <c:v>368</c:v>
                </c:pt>
                <c:pt idx="14">
                  <c:v>399</c:v>
                </c:pt>
                <c:pt idx="15">
                  <c:v>431</c:v>
                </c:pt>
                <c:pt idx="16">
                  <c:v>463</c:v>
                </c:pt>
                <c:pt idx="17">
                  <c:v>496</c:v>
                </c:pt>
                <c:pt idx="18">
                  <c:v>530</c:v>
                </c:pt>
                <c:pt idx="19">
                  <c:v>564</c:v>
                </c:pt>
                <c:pt idx="20">
                  <c:v>599</c:v>
                </c:pt>
                <c:pt idx="21">
                  <c:v>634</c:v>
                </c:pt>
                <c:pt idx="22">
                  <c:v>669</c:v>
                </c:pt>
                <c:pt idx="23">
                  <c:v>705</c:v>
                </c:pt>
                <c:pt idx="24">
                  <c:v>742</c:v>
                </c:pt>
                <c:pt idx="25">
                  <c:v>779</c:v>
                </c:pt>
                <c:pt idx="26">
                  <c:v>817</c:v>
                </c:pt>
                <c:pt idx="27">
                  <c:v>855</c:v>
                </c:pt>
                <c:pt idx="28">
                  <c:v>894</c:v>
                </c:pt>
                <c:pt idx="29">
                  <c:v>934</c:v>
                </c:pt>
                <c:pt idx="30">
                  <c:v>974</c:v>
                </c:pt>
                <c:pt idx="31">
                  <c:v>1015</c:v>
                </c:pt>
                <c:pt idx="32">
                  <c:v>1056</c:v>
                </c:pt>
                <c:pt idx="33">
                  <c:v>1097</c:v>
                </c:pt>
                <c:pt idx="34">
                  <c:v>1139</c:v>
                </c:pt>
                <c:pt idx="35">
                  <c:v>1181</c:v>
                </c:pt>
                <c:pt idx="36">
                  <c:v>1224</c:v>
                </c:pt>
                <c:pt idx="37">
                  <c:v>1268</c:v>
                </c:pt>
                <c:pt idx="38">
                  <c:v>1312</c:v>
                </c:pt>
                <c:pt idx="39">
                  <c:v>1357</c:v>
                </c:pt>
                <c:pt idx="40">
                  <c:v>1402</c:v>
                </c:pt>
                <c:pt idx="41">
                  <c:v>1447</c:v>
                </c:pt>
                <c:pt idx="42">
                  <c:v>1492</c:v>
                </c:pt>
                <c:pt idx="43">
                  <c:v>1538</c:v>
                </c:pt>
                <c:pt idx="44">
                  <c:v>1584</c:v>
                </c:pt>
                <c:pt idx="45">
                  <c:v>1630</c:v>
                </c:pt>
                <c:pt idx="46">
                  <c:v>1676</c:v>
                </c:pt>
                <c:pt idx="47">
                  <c:v>1722</c:v>
                </c:pt>
                <c:pt idx="48">
                  <c:v>1769</c:v>
                </c:pt>
                <c:pt idx="49">
                  <c:v>1818</c:v>
                </c:pt>
                <c:pt idx="50">
                  <c:v>1867</c:v>
                </c:pt>
                <c:pt idx="51">
                  <c:v>1917</c:v>
                </c:pt>
                <c:pt idx="52">
                  <c:v>1967</c:v>
                </c:pt>
                <c:pt idx="53">
                  <c:v>2017</c:v>
                </c:pt>
                <c:pt idx="54">
                  <c:v>2068</c:v>
                </c:pt>
                <c:pt idx="55">
                  <c:v>2120</c:v>
                </c:pt>
                <c:pt idx="56">
                  <c:v>2173</c:v>
                </c:pt>
                <c:pt idx="57">
                  <c:v>2227</c:v>
                </c:pt>
                <c:pt idx="58">
                  <c:v>2282</c:v>
                </c:pt>
                <c:pt idx="59">
                  <c:v>2338</c:v>
                </c:pt>
                <c:pt idx="60">
                  <c:v>2395</c:v>
                </c:pt>
                <c:pt idx="61">
                  <c:v>2453</c:v>
                </c:pt>
                <c:pt idx="62">
                  <c:v>2513</c:v>
                </c:pt>
                <c:pt idx="63">
                  <c:v>2573</c:v>
                </c:pt>
                <c:pt idx="64">
                  <c:v>2633</c:v>
                </c:pt>
                <c:pt idx="65">
                  <c:v>2694</c:v>
                </c:pt>
                <c:pt idx="66">
                  <c:v>2755</c:v>
                </c:pt>
                <c:pt idx="67">
                  <c:v>2817</c:v>
                </c:pt>
                <c:pt idx="68">
                  <c:v>2880</c:v>
                </c:pt>
                <c:pt idx="69">
                  <c:v>2943</c:v>
                </c:pt>
                <c:pt idx="70">
                  <c:v>3007</c:v>
                </c:pt>
                <c:pt idx="71">
                  <c:v>3073</c:v>
                </c:pt>
                <c:pt idx="72">
                  <c:v>3139</c:v>
                </c:pt>
                <c:pt idx="73">
                  <c:v>3208</c:v>
                </c:pt>
                <c:pt idx="74">
                  <c:v>3277</c:v>
                </c:pt>
                <c:pt idx="75">
                  <c:v>3347</c:v>
                </c:pt>
                <c:pt idx="76">
                  <c:v>3417</c:v>
                </c:pt>
                <c:pt idx="77">
                  <c:v>3487</c:v>
                </c:pt>
                <c:pt idx="78">
                  <c:v>3559</c:v>
                </c:pt>
                <c:pt idx="79">
                  <c:v>3633</c:v>
                </c:pt>
                <c:pt idx="80">
                  <c:v>3709</c:v>
                </c:pt>
                <c:pt idx="81">
                  <c:v>3785</c:v>
                </c:pt>
                <c:pt idx="82">
                  <c:v>3866</c:v>
                </c:pt>
                <c:pt idx="83">
                  <c:v>3951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4C-42E5-878F-1BAAAD5B2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(5)'!$D$2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(5)'!$D$2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(5)'!$A$98:$A$181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(5)'!$D$98:$D$181</c:f>
              <c:numCache>
                <c:formatCode>General</c:formatCode>
                <c:ptCount val="84"/>
                <c:pt idx="0">
                  <c:v>19</c:v>
                </c:pt>
                <c:pt idx="1">
                  <c:v>50</c:v>
                </c:pt>
                <c:pt idx="2">
                  <c:v>83</c:v>
                </c:pt>
                <c:pt idx="3">
                  <c:v>109</c:v>
                </c:pt>
                <c:pt idx="4">
                  <c:v>129</c:v>
                </c:pt>
                <c:pt idx="5">
                  <c:v>171</c:v>
                </c:pt>
                <c:pt idx="6">
                  <c:v>216</c:v>
                </c:pt>
                <c:pt idx="7">
                  <c:v>246</c:v>
                </c:pt>
                <c:pt idx="8">
                  <c:v>274</c:v>
                </c:pt>
                <c:pt idx="9">
                  <c:v>320</c:v>
                </c:pt>
                <c:pt idx="10">
                  <c:v>376</c:v>
                </c:pt>
                <c:pt idx="11">
                  <c:v>397</c:v>
                </c:pt>
                <c:pt idx="12">
                  <c:v>420</c:v>
                </c:pt>
                <c:pt idx="13">
                  <c:v>458</c:v>
                </c:pt>
                <c:pt idx="14">
                  <c:v>499</c:v>
                </c:pt>
                <c:pt idx="15">
                  <c:v>533</c:v>
                </c:pt>
                <c:pt idx="16">
                  <c:v>561</c:v>
                </c:pt>
                <c:pt idx="17">
                  <c:v>606</c:v>
                </c:pt>
                <c:pt idx="18">
                  <c:v>656</c:v>
                </c:pt>
                <c:pt idx="19">
                  <c:v>679</c:v>
                </c:pt>
                <c:pt idx="20">
                  <c:v>708</c:v>
                </c:pt>
                <c:pt idx="21">
                  <c:v>740</c:v>
                </c:pt>
                <c:pt idx="22">
                  <c:v>801</c:v>
                </c:pt>
                <c:pt idx="23">
                  <c:v>831</c:v>
                </c:pt>
                <c:pt idx="24">
                  <c:v>861</c:v>
                </c:pt>
                <c:pt idx="25">
                  <c:v>898</c:v>
                </c:pt>
                <c:pt idx="26">
                  <c:v>961</c:v>
                </c:pt>
                <c:pt idx="27">
                  <c:v>996</c:v>
                </c:pt>
                <c:pt idx="28">
                  <c:v>1040</c:v>
                </c:pt>
                <c:pt idx="29">
                  <c:v>1092</c:v>
                </c:pt>
                <c:pt idx="30">
                  <c:v>1154</c:v>
                </c:pt>
                <c:pt idx="31">
                  <c:v>1184</c:v>
                </c:pt>
                <c:pt idx="32">
                  <c:v>1215</c:v>
                </c:pt>
                <c:pt idx="33">
                  <c:v>1260</c:v>
                </c:pt>
                <c:pt idx="34">
                  <c:v>1313</c:v>
                </c:pt>
                <c:pt idx="35">
                  <c:v>1353</c:v>
                </c:pt>
                <c:pt idx="36">
                  <c:v>1388</c:v>
                </c:pt>
                <c:pt idx="37">
                  <c:v>1434</c:v>
                </c:pt>
                <c:pt idx="38">
                  <c:v>1503</c:v>
                </c:pt>
                <c:pt idx="39">
                  <c:v>1539</c:v>
                </c:pt>
                <c:pt idx="40">
                  <c:v>1577</c:v>
                </c:pt>
                <c:pt idx="41">
                  <c:v>1622</c:v>
                </c:pt>
                <c:pt idx="42">
                  <c:v>1692</c:v>
                </c:pt>
                <c:pt idx="43">
                  <c:v>1727</c:v>
                </c:pt>
                <c:pt idx="44">
                  <c:v>1768</c:v>
                </c:pt>
                <c:pt idx="45">
                  <c:v>1829</c:v>
                </c:pt>
                <c:pt idx="46">
                  <c:v>1889</c:v>
                </c:pt>
                <c:pt idx="47">
                  <c:v>1943</c:v>
                </c:pt>
                <c:pt idx="48">
                  <c:v>1989</c:v>
                </c:pt>
                <c:pt idx="49">
                  <c:v>2039</c:v>
                </c:pt>
                <c:pt idx="50">
                  <c:v>2111</c:v>
                </c:pt>
                <c:pt idx="51">
                  <c:v>2143</c:v>
                </c:pt>
                <c:pt idx="52">
                  <c:v>2184</c:v>
                </c:pt>
                <c:pt idx="53">
                  <c:v>2254</c:v>
                </c:pt>
                <c:pt idx="54">
                  <c:v>2323</c:v>
                </c:pt>
                <c:pt idx="55">
                  <c:v>2374</c:v>
                </c:pt>
                <c:pt idx="56">
                  <c:v>2416</c:v>
                </c:pt>
                <c:pt idx="57">
                  <c:v>2465</c:v>
                </c:pt>
                <c:pt idx="58">
                  <c:v>2539</c:v>
                </c:pt>
                <c:pt idx="59">
                  <c:v>2576</c:v>
                </c:pt>
                <c:pt idx="60">
                  <c:v>2615</c:v>
                </c:pt>
                <c:pt idx="61">
                  <c:v>2681</c:v>
                </c:pt>
                <c:pt idx="62">
                  <c:v>2741</c:v>
                </c:pt>
                <c:pt idx="63">
                  <c:v>2791</c:v>
                </c:pt>
                <c:pt idx="64">
                  <c:v>2831</c:v>
                </c:pt>
                <c:pt idx="65">
                  <c:v>2878</c:v>
                </c:pt>
                <c:pt idx="66">
                  <c:v>2948</c:v>
                </c:pt>
                <c:pt idx="67">
                  <c:v>2997</c:v>
                </c:pt>
                <c:pt idx="68">
                  <c:v>3031</c:v>
                </c:pt>
                <c:pt idx="69">
                  <c:v>3097</c:v>
                </c:pt>
                <c:pt idx="70">
                  <c:v>3173</c:v>
                </c:pt>
                <c:pt idx="71">
                  <c:v>3228</c:v>
                </c:pt>
                <c:pt idx="72">
                  <c:v>3274</c:v>
                </c:pt>
                <c:pt idx="73">
                  <c:v>3331</c:v>
                </c:pt>
                <c:pt idx="74">
                  <c:v>3407</c:v>
                </c:pt>
                <c:pt idx="75">
                  <c:v>3451</c:v>
                </c:pt>
                <c:pt idx="76">
                  <c:v>3509</c:v>
                </c:pt>
                <c:pt idx="77">
                  <c:v>3573</c:v>
                </c:pt>
                <c:pt idx="78">
                  <c:v>3658</c:v>
                </c:pt>
                <c:pt idx="79">
                  <c:v>3704</c:v>
                </c:pt>
                <c:pt idx="80">
                  <c:v>3747</c:v>
                </c:pt>
                <c:pt idx="81">
                  <c:v>3807</c:v>
                </c:pt>
                <c:pt idx="82">
                  <c:v>3888</c:v>
                </c:pt>
                <c:pt idx="83">
                  <c:v>3951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4-4002-BDC3-9476B65B2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(5)'!$E$2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(5)'!$A$98:$A$181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(5)'!$E$98:$E$181</c:f>
              <c:numCache>
                <c:formatCode>General</c:formatCode>
                <c:ptCount val="84"/>
                <c:pt idx="0">
                  <c:v>31</c:v>
                </c:pt>
                <c:pt idx="1">
                  <c:v>80</c:v>
                </c:pt>
                <c:pt idx="2">
                  <c:v>126</c:v>
                </c:pt>
                <c:pt idx="3">
                  <c:v>168</c:v>
                </c:pt>
                <c:pt idx="4">
                  <c:v>211</c:v>
                </c:pt>
                <c:pt idx="5">
                  <c:v>285</c:v>
                </c:pt>
                <c:pt idx="6">
                  <c:v>339</c:v>
                </c:pt>
                <c:pt idx="7">
                  <c:v>367</c:v>
                </c:pt>
                <c:pt idx="8">
                  <c:v>408</c:v>
                </c:pt>
                <c:pt idx="9">
                  <c:v>480</c:v>
                </c:pt>
                <c:pt idx="10">
                  <c:v>536</c:v>
                </c:pt>
                <c:pt idx="11">
                  <c:v>559</c:v>
                </c:pt>
                <c:pt idx="12">
                  <c:v>598</c:v>
                </c:pt>
                <c:pt idx="13">
                  <c:v>674</c:v>
                </c:pt>
                <c:pt idx="14">
                  <c:v>736</c:v>
                </c:pt>
                <c:pt idx="15">
                  <c:v>770</c:v>
                </c:pt>
                <c:pt idx="16">
                  <c:v>808</c:v>
                </c:pt>
                <c:pt idx="17">
                  <c:v>889</c:v>
                </c:pt>
                <c:pt idx="18">
                  <c:v>955</c:v>
                </c:pt>
                <c:pt idx="19">
                  <c:v>974</c:v>
                </c:pt>
                <c:pt idx="20">
                  <c:v>1019</c:v>
                </c:pt>
                <c:pt idx="21">
                  <c:v>1069</c:v>
                </c:pt>
                <c:pt idx="22">
                  <c:v>1122</c:v>
                </c:pt>
                <c:pt idx="23">
                  <c:v>1152</c:v>
                </c:pt>
                <c:pt idx="24">
                  <c:v>1187</c:v>
                </c:pt>
                <c:pt idx="25">
                  <c:v>1239</c:v>
                </c:pt>
                <c:pt idx="26">
                  <c:v>1285</c:v>
                </c:pt>
                <c:pt idx="27">
                  <c:v>1321</c:v>
                </c:pt>
                <c:pt idx="28">
                  <c:v>1354</c:v>
                </c:pt>
                <c:pt idx="29">
                  <c:v>1411</c:v>
                </c:pt>
                <c:pt idx="30">
                  <c:v>1472</c:v>
                </c:pt>
                <c:pt idx="31">
                  <c:v>1509</c:v>
                </c:pt>
                <c:pt idx="32">
                  <c:v>1539</c:v>
                </c:pt>
                <c:pt idx="33">
                  <c:v>1605</c:v>
                </c:pt>
                <c:pt idx="34">
                  <c:v>1665</c:v>
                </c:pt>
                <c:pt idx="35">
                  <c:v>1685</c:v>
                </c:pt>
                <c:pt idx="36">
                  <c:v>1730</c:v>
                </c:pt>
                <c:pt idx="37">
                  <c:v>1806</c:v>
                </c:pt>
                <c:pt idx="38">
                  <c:v>1891</c:v>
                </c:pt>
                <c:pt idx="39">
                  <c:v>1926</c:v>
                </c:pt>
                <c:pt idx="40">
                  <c:v>1960</c:v>
                </c:pt>
                <c:pt idx="41">
                  <c:v>2006</c:v>
                </c:pt>
                <c:pt idx="42">
                  <c:v>2066</c:v>
                </c:pt>
                <c:pt idx="43">
                  <c:v>2110</c:v>
                </c:pt>
                <c:pt idx="44">
                  <c:v>2131</c:v>
                </c:pt>
                <c:pt idx="45">
                  <c:v>2195</c:v>
                </c:pt>
                <c:pt idx="46">
                  <c:v>2245</c:v>
                </c:pt>
                <c:pt idx="47">
                  <c:v>2280</c:v>
                </c:pt>
                <c:pt idx="48">
                  <c:v>2312</c:v>
                </c:pt>
                <c:pt idx="49">
                  <c:v>2375</c:v>
                </c:pt>
                <c:pt idx="50">
                  <c:v>2422</c:v>
                </c:pt>
                <c:pt idx="51">
                  <c:v>2452</c:v>
                </c:pt>
                <c:pt idx="52">
                  <c:v>2483</c:v>
                </c:pt>
                <c:pt idx="53">
                  <c:v>2538</c:v>
                </c:pt>
                <c:pt idx="54">
                  <c:v>2588</c:v>
                </c:pt>
                <c:pt idx="55">
                  <c:v>2629</c:v>
                </c:pt>
                <c:pt idx="56">
                  <c:v>2669</c:v>
                </c:pt>
                <c:pt idx="57">
                  <c:v>2739</c:v>
                </c:pt>
                <c:pt idx="58">
                  <c:v>2784</c:v>
                </c:pt>
                <c:pt idx="59">
                  <c:v>2824</c:v>
                </c:pt>
                <c:pt idx="60">
                  <c:v>2847</c:v>
                </c:pt>
                <c:pt idx="61">
                  <c:v>2907</c:v>
                </c:pt>
                <c:pt idx="62">
                  <c:v>2976</c:v>
                </c:pt>
                <c:pt idx="63">
                  <c:v>3005</c:v>
                </c:pt>
                <c:pt idx="64">
                  <c:v>3046</c:v>
                </c:pt>
                <c:pt idx="65">
                  <c:v>3104</c:v>
                </c:pt>
                <c:pt idx="66">
                  <c:v>3153</c:v>
                </c:pt>
                <c:pt idx="67">
                  <c:v>3181</c:v>
                </c:pt>
                <c:pt idx="68">
                  <c:v>3218</c:v>
                </c:pt>
                <c:pt idx="69">
                  <c:v>3279</c:v>
                </c:pt>
                <c:pt idx="70">
                  <c:v>3325</c:v>
                </c:pt>
                <c:pt idx="71">
                  <c:v>3369</c:v>
                </c:pt>
                <c:pt idx="72">
                  <c:v>3414</c:v>
                </c:pt>
                <c:pt idx="73">
                  <c:v>3483</c:v>
                </c:pt>
                <c:pt idx="74">
                  <c:v>3529</c:v>
                </c:pt>
                <c:pt idx="75">
                  <c:v>3555</c:v>
                </c:pt>
                <c:pt idx="76">
                  <c:v>3593</c:v>
                </c:pt>
                <c:pt idx="77">
                  <c:v>3644</c:v>
                </c:pt>
                <c:pt idx="78">
                  <c:v>3714</c:v>
                </c:pt>
                <c:pt idx="79">
                  <c:v>3756</c:v>
                </c:pt>
                <c:pt idx="80">
                  <c:v>3786</c:v>
                </c:pt>
                <c:pt idx="81">
                  <c:v>3849</c:v>
                </c:pt>
                <c:pt idx="82">
                  <c:v>3919</c:v>
                </c:pt>
                <c:pt idx="83">
                  <c:v>3951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CD-4D79-9F73-A7405DB13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(6)'!$K$1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(6)'!$F$2:$F$14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'0.ArdiData (6)'!$K$2:$K$14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9.5238095238095233E-2</c:v>
                </c:pt>
                <c:pt idx="2">
                  <c:v>0.22619047619047619</c:v>
                </c:pt>
                <c:pt idx="3">
                  <c:v>0.17857142857142858</c:v>
                </c:pt>
                <c:pt idx="4">
                  <c:v>0.16666666666666666</c:v>
                </c:pt>
                <c:pt idx="5">
                  <c:v>0.14285714285714285</c:v>
                </c:pt>
                <c:pt idx="6">
                  <c:v>0.13095238095238096</c:v>
                </c:pt>
                <c:pt idx="7">
                  <c:v>1.1904761904761904E-2</c:v>
                </c:pt>
                <c:pt idx="8">
                  <c:v>1.1904761904761904E-2</c:v>
                </c:pt>
                <c:pt idx="9">
                  <c:v>0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E-431F-9259-C57B732B9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(6)'!$C$2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(6)'!$K$1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(6)'!$F$2:$F$14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'0.ArdiData (6)'!$K$2:$K$14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9.5238095238095233E-2</c:v>
                </c:pt>
                <c:pt idx="2">
                  <c:v>0.22619047619047619</c:v>
                </c:pt>
                <c:pt idx="3">
                  <c:v>0.17857142857142858</c:v>
                </c:pt>
                <c:pt idx="4">
                  <c:v>0.16666666666666666</c:v>
                </c:pt>
                <c:pt idx="5">
                  <c:v>0.14285714285714285</c:v>
                </c:pt>
                <c:pt idx="6">
                  <c:v>0.13095238095238096</c:v>
                </c:pt>
                <c:pt idx="7">
                  <c:v>1.1904761904761904E-2</c:v>
                </c:pt>
                <c:pt idx="8">
                  <c:v>1.1904761904761904E-2</c:v>
                </c:pt>
                <c:pt idx="9">
                  <c:v>0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5-445F-85C5-704592123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(6)'!$D$2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(6)'!$K$1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(6)'!$F$2:$F$14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'0.ArdiData (6)'!$K$2:$K$14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9.5238095238095233E-2</c:v>
                </c:pt>
                <c:pt idx="2">
                  <c:v>0.22619047619047619</c:v>
                </c:pt>
                <c:pt idx="3">
                  <c:v>0.17857142857142858</c:v>
                </c:pt>
                <c:pt idx="4">
                  <c:v>0.16666666666666666</c:v>
                </c:pt>
                <c:pt idx="5">
                  <c:v>0.14285714285714285</c:v>
                </c:pt>
                <c:pt idx="6">
                  <c:v>0.13095238095238096</c:v>
                </c:pt>
                <c:pt idx="7">
                  <c:v>1.1904761904761904E-2</c:v>
                </c:pt>
                <c:pt idx="8">
                  <c:v>1.1904761904761904E-2</c:v>
                </c:pt>
                <c:pt idx="9">
                  <c:v>0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B-42FF-ADF0-A46FA00F8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(6)'!$B$2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(6)'!$A$3:$A$86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(6)'!$B$3:$B$86</c:f>
              <c:numCache>
                <c:formatCode>General</c:formatCode>
                <c:ptCount val="84"/>
                <c:pt idx="0">
                  <c:v>50</c:v>
                </c:pt>
                <c:pt idx="1">
                  <c:v>60</c:v>
                </c:pt>
                <c:pt idx="2">
                  <c:v>28</c:v>
                </c:pt>
                <c:pt idx="3">
                  <c:v>65</c:v>
                </c:pt>
                <c:pt idx="4">
                  <c:v>51</c:v>
                </c:pt>
                <c:pt idx="5">
                  <c:v>51</c:v>
                </c:pt>
                <c:pt idx="6">
                  <c:v>65</c:v>
                </c:pt>
                <c:pt idx="7">
                  <c:v>38</c:v>
                </c:pt>
                <c:pt idx="8">
                  <c:v>80</c:v>
                </c:pt>
                <c:pt idx="9">
                  <c:v>46</c:v>
                </c:pt>
                <c:pt idx="10">
                  <c:v>18</c:v>
                </c:pt>
                <c:pt idx="11">
                  <c:v>28</c:v>
                </c:pt>
                <c:pt idx="12">
                  <c:v>48</c:v>
                </c:pt>
                <c:pt idx="13">
                  <c:v>67</c:v>
                </c:pt>
                <c:pt idx="14">
                  <c:v>38</c:v>
                </c:pt>
                <c:pt idx="15">
                  <c:v>38</c:v>
                </c:pt>
                <c:pt idx="16">
                  <c:v>56</c:v>
                </c:pt>
                <c:pt idx="17">
                  <c:v>49</c:v>
                </c:pt>
                <c:pt idx="18">
                  <c:v>49</c:v>
                </c:pt>
                <c:pt idx="19">
                  <c:v>60</c:v>
                </c:pt>
                <c:pt idx="20">
                  <c:v>52</c:v>
                </c:pt>
                <c:pt idx="21">
                  <c:v>51</c:v>
                </c:pt>
                <c:pt idx="22">
                  <c:v>44</c:v>
                </c:pt>
                <c:pt idx="23">
                  <c:v>48</c:v>
                </c:pt>
                <c:pt idx="24">
                  <c:v>28</c:v>
                </c:pt>
                <c:pt idx="25">
                  <c:v>34</c:v>
                </c:pt>
                <c:pt idx="26">
                  <c:v>68</c:v>
                </c:pt>
                <c:pt idx="27">
                  <c:v>60</c:v>
                </c:pt>
                <c:pt idx="28">
                  <c:v>41</c:v>
                </c:pt>
                <c:pt idx="29">
                  <c:v>57</c:v>
                </c:pt>
                <c:pt idx="30">
                  <c:v>70</c:v>
                </c:pt>
                <c:pt idx="31">
                  <c:v>42</c:v>
                </c:pt>
                <c:pt idx="32">
                  <c:v>41</c:v>
                </c:pt>
                <c:pt idx="33">
                  <c:v>34</c:v>
                </c:pt>
                <c:pt idx="34">
                  <c:v>59</c:v>
                </c:pt>
                <c:pt idx="35">
                  <c:v>16</c:v>
                </c:pt>
                <c:pt idx="36">
                  <c:v>32</c:v>
                </c:pt>
                <c:pt idx="37">
                  <c:v>61</c:v>
                </c:pt>
                <c:pt idx="38">
                  <c:v>44</c:v>
                </c:pt>
                <c:pt idx="39">
                  <c:v>24</c:v>
                </c:pt>
                <c:pt idx="40">
                  <c:v>47</c:v>
                </c:pt>
                <c:pt idx="41">
                  <c:v>67</c:v>
                </c:pt>
                <c:pt idx="42">
                  <c:v>36</c:v>
                </c:pt>
                <c:pt idx="43">
                  <c:v>59</c:v>
                </c:pt>
                <c:pt idx="44">
                  <c:v>39</c:v>
                </c:pt>
                <c:pt idx="45">
                  <c:v>47</c:v>
                </c:pt>
                <c:pt idx="46">
                  <c:v>43</c:v>
                </c:pt>
                <c:pt idx="47">
                  <c:v>34</c:v>
                </c:pt>
                <c:pt idx="48">
                  <c:v>100</c:v>
                </c:pt>
                <c:pt idx="49">
                  <c:v>24</c:v>
                </c:pt>
                <c:pt idx="50">
                  <c:v>77</c:v>
                </c:pt>
                <c:pt idx="51">
                  <c:v>34</c:v>
                </c:pt>
                <c:pt idx="52">
                  <c:v>55</c:v>
                </c:pt>
                <c:pt idx="53">
                  <c:v>53</c:v>
                </c:pt>
                <c:pt idx="54">
                  <c:v>43</c:v>
                </c:pt>
                <c:pt idx="55">
                  <c:v>38</c:v>
                </c:pt>
                <c:pt idx="56">
                  <c:v>71</c:v>
                </c:pt>
                <c:pt idx="57">
                  <c:v>40</c:v>
                </c:pt>
                <c:pt idx="58">
                  <c:v>36</c:v>
                </c:pt>
                <c:pt idx="59">
                  <c:v>41</c:v>
                </c:pt>
                <c:pt idx="60">
                  <c:v>65</c:v>
                </c:pt>
                <c:pt idx="61">
                  <c:v>60</c:v>
                </c:pt>
                <c:pt idx="62">
                  <c:v>37</c:v>
                </c:pt>
                <c:pt idx="63">
                  <c:v>27</c:v>
                </c:pt>
                <c:pt idx="64">
                  <c:v>70</c:v>
                </c:pt>
                <c:pt idx="65">
                  <c:v>39</c:v>
                </c:pt>
                <c:pt idx="66">
                  <c:v>39</c:v>
                </c:pt>
                <c:pt idx="67">
                  <c:v>64</c:v>
                </c:pt>
                <c:pt idx="68">
                  <c:v>35</c:v>
                </c:pt>
                <c:pt idx="69">
                  <c:v>55</c:v>
                </c:pt>
                <c:pt idx="70">
                  <c:v>64</c:v>
                </c:pt>
                <c:pt idx="71">
                  <c:v>46</c:v>
                </c:pt>
                <c:pt idx="72">
                  <c:v>58</c:v>
                </c:pt>
                <c:pt idx="73">
                  <c:v>62</c:v>
                </c:pt>
                <c:pt idx="74">
                  <c:v>32</c:v>
                </c:pt>
                <c:pt idx="75">
                  <c:v>47</c:v>
                </c:pt>
                <c:pt idx="76">
                  <c:v>25</c:v>
                </c:pt>
                <c:pt idx="77">
                  <c:v>35</c:v>
                </c:pt>
                <c:pt idx="78">
                  <c:v>50</c:v>
                </c:pt>
                <c:pt idx="79">
                  <c:v>56</c:v>
                </c:pt>
                <c:pt idx="80">
                  <c:v>24</c:v>
                </c:pt>
                <c:pt idx="81">
                  <c:v>33</c:v>
                </c:pt>
                <c:pt idx="82">
                  <c:v>41</c:v>
                </c:pt>
                <c:pt idx="83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C1-4A64-818B-153A0DE54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(6)'!$C$2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(6)'!$C$2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(6)'!$A$3:$A$86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(6)'!$C$3:$C$86</c:f>
              <c:numCache>
                <c:formatCode>General</c:formatCode>
                <c:ptCount val="84"/>
                <c:pt idx="0">
                  <c:v>16</c:v>
                </c:pt>
                <c:pt idx="1">
                  <c:v>18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25</c:v>
                </c:pt>
                <c:pt idx="6">
                  <c:v>27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32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35</c:v>
                </c:pt>
                <c:pt idx="18">
                  <c:v>35</c:v>
                </c:pt>
                <c:pt idx="19">
                  <c:v>36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38</c:v>
                </c:pt>
                <c:pt idx="24">
                  <c:v>38</c:v>
                </c:pt>
                <c:pt idx="25">
                  <c:v>38</c:v>
                </c:pt>
                <c:pt idx="26">
                  <c:v>39</c:v>
                </c:pt>
                <c:pt idx="27">
                  <c:v>39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41</c:v>
                </c:pt>
                <c:pt idx="32">
                  <c:v>41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43</c:v>
                </c:pt>
                <c:pt idx="37">
                  <c:v>44</c:v>
                </c:pt>
                <c:pt idx="38">
                  <c:v>44</c:v>
                </c:pt>
                <c:pt idx="39">
                  <c:v>46</c:v>
                </c:pt>
                <c:pt idx="40">
                  <c:v>46</c:v>
                </c:pt>
                <c:pt idx="41">
                  <c:v>47</c:v>
                </c:pt>
                <c:pt idx="42">
                  <c:v>47</c:v>
                </c:pt>
                <c:pt idx="43">
                  <c:v>47</c:v>
                </c:pt>
                <c:pt idx="44">
                  <c:v>48</c:v>
                </c:pt>
                <c:pt idx="45">
                  <c:v>48</c:v>
                </c:pt>
                <c:pt idx="46">
                  <c:v>49</c:v>
                </c:pt>
                <c:pt idx="47">
                  <c:v>49</c:v>
                </c:pt>
                <c:pt idx="48">
                  <c:v>50</c:v>
                </c:pt>
                <c:pt idx="49">
                  <c:v>50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53</c:v>
                </c:pt>
                <c:pt idx="56">
                  <c:v>55</c:v>
                </c:pt>
                <c:pt idx="57">
                  <c:v>55</c:v>
                </c:pt>
                <c:pt idx="58">
                  <c:v>56</c:v>
                </c:pt>
                <c:pt idx="59">
                  <c:v>56</c:v>
                </c:pt>
                <c:pt idx="60">
                  <c:v>57</c:v>
                </c:pt>
                <c:pt idx="61">
                  <c:v>58</c:v>
                </c:pt>
                <c:pt idx="62">
                  <c:v>59</c:v>
                </c:pt>
                <c:pt idx="63">
                  <c:v>59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61</c:v>
                </c:pt>
                <c:pt idx="69">
                  <c:v>62</c:v>
                </c:pt>
                <c:pt idx="70">
                  <c:v>64</c:v>
                </c:pt>
                <c:pt idx="71">
                  <c:v>64</c:v>
                </c:pt>
                <c:pt idx="72">
                  <c:v>65</c:v>
                </c:pt>
                <c:pt idx="73">
                  <c:v>65</c:v>
                </c:pt>
                <c:pt idx="74">
                  <c:v>65</c:v>
                </c:pt>
                <c:pt idx="75">
                  <c:v>67</c:v>
                </c:pt>
                <c:pt idx="76">
                  <c:v>67</c:v>
                </c:pt>
                <c:pt idx="77">
                  <c:v>68</c:v>
                </c:pt>
                <c:pt idx="78">
                  <c:v>70</c:v>
                </c:pt>
                <c:pt idx="79">
                  <c:v>70</c:v>
                </c:pt>
                <c:pt idx="80">
                  <c:v>71</c:v>
                </c:pt>
                <c:pt idx="81">
                  <c:v>77</c:v>
                </c:pt>
                <c:pt idx="82">
                  <c:v>80</c:v>
                </c:pt>
                <c:pt idx="8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D9-4F69-BF42-AC8EDDA90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(6)'!$D$2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(6)'!$D$2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(6)'!$A$3:$A$86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(6)'!$D$3:$D$86</c:f>
              <c:numCache>
                <c:formatCode>General</c:formatCode>
                <c:ptCount val="84"/>
                <c:pt idx="0">
                  <c:v>16</c:v>
                </c:pt>
                <c:pt idx="1">
                  <c:v>35</c:v>
                </c:pt>
                <c:pt idx="2">
                  <c:v>35</c:v>
                </c:pt>
                <c:pt idx="3">
                  <c:v>24</c:v>
                </c:pt>
                <c:pt idx="4">
                  <c:v>18</c:v>
                </c:pt>
                <c:pt idx="5">
                  <c:v>46</c:v>
                </c:pt>
                <c:pt idx="6">
                  <c:v>43</c:v>
                </c:pt>
                <c:pt idx="7">
                  <c:v>27</c:v>
                </c:pt>
                <c:pt idx="8">
                  <c:v>34</c:v>
                </c:pt>
                <c:pt idx="9">
                  <c:v>47</c:v>
                </c:pt>
                <c:pt idx="10">
                  <c:v>44</c:v>
                </c:pt>
                <c:pt idx="11">
                  <c:v>24</c:v>
                </c:pt>
                <c:pt idx="12">
                  <c:v>25</c:v>
                </c:pt>
                <c:pt idx="13">
                  <c:v>48</c:v>
                </c:pt>
                <c:pt idx="14">
                  <c:v>57</c:v>
                </c:pt>
                <c:pt idx="15">
                  <c:v>34</c:v>
                </c:pt>
                <c:pt idx="16">
                  <c:v>39</c:v>
                </c:pt>
                <c:pt idx="17">
                  <c:v>48</c:v>
                </c:pt>
                <c:pt idx="18">
                  <c:v>59</c:v>
                </c:pt>
                <c:pt idx="19">
                  <c:v>28</c:v>
                </c:pt>
                <c:pt idx="20">
                  <c:v>24</c:v>
                </c:pt>
                <c:pt idx="21">
                  <c:v>47</c:v>
                </c:pt>
                <c:pt idx="22">
                  <c:v>58</c:v>
                </c:pt>
                <c:pt idx="23">
                  <c:v>38</c:v>
                </c:pt>
                <c:pt idx="24">
                  <c:v>42</c:v>
                </c:pt>
                <c:pt idx="25">
                  <c:v>56</c:v>
                </c:pt>
                <c:pt idx="26">
                  <c:v>62</c:v>
                </c:pt>
                <c:pt idx="27">
                  <c:v>28</c:v>
                </c:pt>
                <c:pt idx="28">
                  <c:v>36</c:v>
                </c:pt>
                <c:pt idx="29">
                  <c:v>43</c:v>
                </c:pt>
                <c:pt idx="30">
                  <c:v>67</c:v>
                </c:pt>
                <c:pt idx="31">
                  <c:v>32</c:v>
                </c:pt>
                <c:pt idx="32">
                  <c:v>41</c:v>
                </c:pt>
                <c:pt idx="33">
                  <c:v>50</c:v>
                </c:pt>
                <c:pt idx="34">
                  <c:v>67</c:v>
                </c:pt>
                <c:pt idx="35">
                  <c:v>28</c:v>
                </c:pt>
                <c:pt idx="36">
                  <c:v>32</c:v>
                </c:pt>
                <c:pt idx="37">
                  <c:v>39</c:v>
                </c:pt>
                <c:pt idx="38">
                  <c:v>59</c:v>
                </c:pt>
                <c:pt idx="39">
                  <c:v>37</c:v>
                </c:pt>
                <c:pt idx="40">
                  <c:v>41</c:v>
                </c:pt>
                <c:pt idx="41">
                  <c:v>60</c:v>
                </c:pt>
                <c:pt idx="42">
                  <c:v>65</c:v>
                </c:pt>
                <c:pt idx="43">
                  <c:v>41</c:v>
                </c:pt>
                <c:pt idx="44">
                  <c:v>39</c:v>
                </c:pt>
                <c:pt idx="45">
                  <c:v>49</c:v>
                </c:pt>
                <c:pt idx="46">
                  <c:v>77</c:v>
                </c:pt>
                <c:pt idx="47">
                  <c:v>51</c:v>
                </c:pt>
                <c:pt idx="48">
                  <c:v>47</c:v>
                </c:pt>
                <c:pt idx="49">
                  <c:v>64</c:v>
                </c:pt>
                <c:pt idx="50">
                  <c:v>60</c:v>
                </c:pt>
                <c:pt idx="51">
                  <c:v>34</c:v>
                </c:pt>
                <c:pt idx="52">
                  <c:v>51</c:v>
                </c:pt>
                <c:pt idx="53">
                  <c:v>53</c:v>
                </c:pt>
                <c:pt idx="54">
                  <c:v>64</c:v>
                </c:pt>
                <c:pt idx="55">
                  <c:v>38</c:v>
                </c:pt>
                <c:pt idx="56">
                  <c:v>40</c:v>
                </c:pt>
                <c:pt idx="57">
                  <c:v>49</c:v>
                </c:pt>
                <c:pt idx="58">
                  <c:v>70</c:v>
                </c:pt>
                <c:pt idx="59">
                  <c:v>38</c:v>
                </c:pt>
                <c:pt idx="60">
                  <c:v>55</c:v>
                </c:pt>
                <c:pt idx="61">
                  <c:v>60</c:v>
                </c:pt>
                <c:pt idx="62">
                  <c:v>70</c:v>
                </c:pt>
                <c:pt idx="63">
                  <c:v>44</c:v>
                </c:pt>
                <c:pt idx="64">
                  <c:v>33</c:v>
                </c:pt>
                <c:pt idx="65">
                  <c:v>65</c:v>
                </c:pt>
                <c:pt idx="66">
                  <c:v>68</c:v>
                </c:pt>
                <c:pt idx="67">
                  <c:v>34</c:v>
                </c:pt>
                <c:pt idx="68">
                  <c:v>55</c:v>
                </c:pt>
                <c:pt idx="69">
                  <c:v>60</c:v>
                </c:pt>
                <c:pt idx="70">
                  <c:v>61</c:v>
                </c:pt>
                <c:pt idx="71">
                  <c:v>51</c:v>
                </c:pt>
                <c:pt idx="72">
                  <c:v>56</c:v>
                </c:pt>
                <c:pt idx="73">
                  <c:v>71</c:v>
                </c:pt>
                <c:pt idx="74">
                  <c:v>65</c:v>
                </c:pt>
                <c:pt idx="75">
                  <c:v>36</c:v>
                </c:pt>
                <c:pt idx="76">
                  <c:v>52</c:v>
                </c:pt>
                <c:pt idx="77">
                  <c:v>50</c:v>
                </c:pt>
                <c:pt idx="78">
                  <c:v>80</c:v>
                </c:pt>
                <c:pt idx="79">
                  <c:v>46</c:v>
                </c:pt>
                <c:pt idx="80">
                  <c:v>38</c:v>
                </c:pt>
                <c:pt idx="81">
                  <c:v>53</c:v>
                </c:pt>
                <c:pt idx="82">
                  <c:v>100</c:v>
                </c:pt>
                <c:pt idx="83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5C-4FD9-AB36-D7B89F1AC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(6)'!$E$2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(6)'!$A$3:$A$86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(6)'!$E$3:$E$86</c:f>
              <c:numCache>
                <c:formatCode>General</c:formatCode>
                <c:ptCount val="84"/>
                <c:pt idx="0">
                  <c:v>40</c:v>
                </c:pt>
                <c:pt idx="1">
                  <c:v>67</c:v>
                </c:pt>
                <c:pt idx="2">
                  <c:v>49</c:v>
                </c:pt>
                <c:pt idx="3">
                  <c:v>28</c:v>
                </c:pt>
                <c:pt idx="4">
                  <c:v>39</c:v>
                </c:pt>
                <c:pt idx="5">
                  <c:v>60</c:v>
                </c:pt>
                <c:pt idx="6">
                  <c:v>53</c:v>
                </c:pt>
                <c:pt idx="7">
                  <c:v>16</c:v>
                </c:pt>
                <c:pt idx="8">
                  <c:v>38</c:v>
                </c:pt>
                <c:pt idx="9">
                  <c:v>62</c:v>
                </c:pt>
                <c:pt idx="10">
                  <c:v>80</c:v>
                </c:pt>
                <c:pt idx="11">
                  <c:v>32</c:v>
                </c:pt>
                <c:pt idx="12">
                  <c:v>39</c:v>
                </c:pt>
                <c:pt idx="13">
                  <c:v>70</c:v>
                </c:pt>
                <c:pt idx="14">
                  <c:v>57</c:v>
                </c:pt>
                <c:pt idx="15">
                  <c:v>43</c:v>
                </c:pt>
                <c:pt idx="16">
                  <c:v>37</c:v>
                </c:pt>
                <c:pt idx="17">
                  <c:v>48</c:v>
                </c:pt>
                <c:pt idx="18">
                  <c:v>55</c:v>
                </c:pt>
                <c:pt idx="19">
                  <c:v>35</c:v>
                </c:pt>
                <c:pt idx="20">
                  <c:v>41</c:v>
                </c:pt>
                <c:pt idx="21">
                  <c:v>47</c:v>
                </c:pt>
                <c:pt idx="22">
                  <c:v>67</c:v>
                </c:pt>
                <c:pt idx="23">
                  <c:v>41</c:v>
                </c:pt>
                <c:pt idx="24">
                  <c:v>36</c:v>
                </c:pt>
                <c:pt idx="25">
                  <c:v>48</c:v>
                </c:pt>
                <c:pt idx="26">
                  <c:v>47</c:v>
                </c:pt>
                <c:pt idx="27">
                  <c:v>47</c:v>
                </c:pt>
                <c:pt idx="28">
                  <c:v>42</c:v>
                </c:pt>
                <c:pt idx="29">
                  <c:v>65</c:v>
                </c:pt>
                <c:pt idx="30">
                  <c:v>53</c:v>
                </c:pt>
                <c:pt idx="31">
                  <c:v>38</c:v>
                </c:pt>
                <c:pt idx="32">
                  <c:v>34</c:v>
                </c:pt>
                <c:pt idx="33">
                  <c:v>60</c:v>
                </c:pt>
                <c:pt idx="34">
                  <c:v>51</c:v>
                </c:pt>
                <c:pt idx="35">
                  <c:v>18</c:v>
                </c:pt>
                <c:pt idx="36">
                  <c:v>33</c:v>
                </c:pt>
                <c:pt idx="37">
                  <c:v>60</c:v>
                </c:pt>
                <c:pt idx="38">
                  <c:v>59</c:v>
                </c:pt>
                <c:pt idx="39">
                  <c:v>28</c:v>
                </c:pt>
                <c:pt idx="40">
                  <c:v>44</c:v>
                </c:pt>
                <c:pt idx="41">
                  <c:v>64</c:v>
                </c:pt>
                <c:pt idx="42">
                  <c:v>51</c:v>
                </c:pt>
                <c:pt idx="43">
                  <c:v>24</c:v>
                </c:pt>
                <c:pt idx="44">
                  <c:v>35</c:v>
                </c:pt>
                <c:pt idx="45">
                  <c:v>58</c:v>
                </c:pt>
                <c:pt idx="46">
                  <c:v>56</c:v>
                </c:pt>
                <c:pt idx="47">
                  <c:v>44</c:v>
                </c:pt>
                <c:pt idx="48">
                  <c:v>36</c:v>
                </c:pt>
                <c:pt idx="49">
                  <c:v>50</c:v>
                </c:pt>
                <c:pt idx="50">
                  <c:v>50</c:v>
                </c:pt>
                <c:pt idx="51">
                  <c:v>32</c:v>
                </c:pt>
                <c:pt idx="52">
                  <c:v>41</c:v>
                </c:pt>
                <c:pt idx="53">
                  <c:v>65</c:v>
                </c:pt>
                <c:pt idx="54">
                  <c:v>52</c:v>
                </c:pt>
                <c:pt idx="55">
                  <c:v>27</c:v>
                </c:pt>
                <c:pt idx="56">
                  <c:v>24</c:v>
                </c:pt>
                <c:pt idx="57">
                  <c:v>64</c:v>
                </c:pt>
                <c:pt idx="58">
                  <c:v>100</c:v>
                </c:pt>
                <c:pt idx="59">
                  <c:v>25</c:v>
                </c:pt>
                <c:pt idx="60">
                  <c:v>34</c:v>
                </c:pt>
                <c:pt idx="61">
                  <c:v>49</c:v>
                </c:pt>
                <c:pt idx="62">
                  <c:v>60</c:v>
                </c:pt>
                <c:pt idx="63">
                  <c:v>38</c:v>
                </c:pt>
                <c:pt idx="64">
                  <c:v>34</c:v>
                </c:pt>
                <c:pt idx="65">
                  <c:v>70</c:v>
                </c:pt>
                <c:pt idx="66">
                  <c:v>68</c:v>
                </c:pt>
                <c:pt idx="67">
                  <c:v>39</c:v>
                </c:pt>
                <c:pt idx="68">
                  <c:v>28</c:v>
                </c:pt>
                <c:pt idx="69">
                  <c:v>56</c:v>
                </c:pt>
                <c:pt idx="70">
                  <c:v>55</c:v>
                </c:pt>
                <c:pt idx="71">
                  <c:v>34</c:v>
                </c:pt>
                <c:pt idx="72">
                  <c:v>24</c:v>
                </c:pt>
                <c:pt idx="73">
                  <c:v>59</c:v>
                </c:pt>
                <c:pt idx="74">
                  <c:v>65</c:v>
                </c:pt>
                <c:pt idx="75">
                  <c:v>38</c:v>
                </c:pt>
                <c:pt idx="76">
                  <c:v>41</c:v>
                </c:pt>
                <c:pt idx="77">
                  <c:v>51</c:v>
                </c:pt>
                <c:pt idx="78">
                  <c:v>71</c:v>
                </c:pt>
                <c:pt idx="79">
                  <c:v>43</c:v>
                </c:pt>
                <c:pt idx="80">
                  <c:v>46</c:v>
                </c:pt>
                <c:pt idx="81">
                  <c:v>77</c:v>
                </c:pt>
                <c:pt idx="82">
                  <c:v>61</c:v>
                </c:pt>
                <c:pt idx="83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60-4C59-B8A3-F3967E194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(6)'!$E$2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(6)'!$K$1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(6)'!$F$2:$F$14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'0.ArdiData (6)'!$K$2:$K$14</c:f>
              <c:numCache>
                <c:formatCode>0.00</c:formatCode>
                <c:ptCount val="13"/>
                <c:pt idx="0">
                  <c:v>2.3809523809523808E-2</c:v>
                </c:pt>
                <c:pt idx="1">
                  <c:v>9.5238095238095233E-2</c:v>
                </c:pt>
                <c:pt idx="2">
                  <c:v>0.22619047619047619</c:v>
                </c:pt>
                <c:pt idx="3">
                  <c:v>0.17857142857142858</c:v>
                </c:pt>
                <c:pt idx="4">
                  <c:v>0.16666666666666666</c:v>
                </c:pt>
                <c:pt idx="5">
                  <c:v>0.14285714285714285</c:v>
                </c:pt>
                <c:pt idx="6">
                  <c:v>0.13095238095238096</c:v>
                </c:pt>
                <c:pt idx="7">
                  <c:v>1.1904761904761904E-2</c:v>
                </c:pt>
                <c:pt idx="8">
                  <c:v>1.1904761904761904E-2</c:v>
                </c:pt>
                <c:pt idx="9">
                  <c:v>0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3-4A33-9851-BE8B9A898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(6)'!$B$2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(6)'!$A$98:$A$181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(6)'!$B$98:$B$181</c:f>
              <c:numCache>
                <c:formatCode>General</c:formatCode>
                <c:ptCount val="84"/>
                <c:pt idx="0">
                  <c:v>50</c:v>
                </c:pt>
                <c:pt idx="1">
                  <c:v>110</c:v>
                </c:pt>
                <c:pt idx="2">
                  <c:v>138</c:v>
                </c:pt>
                <c:pt idx="3">
                  <c:v>203</c:v>
                </c:pt>
                <c:pt idx="4">
                  <c:v>254</c:v>
                </c:pt>
                <c:pt idx="5">
                  <c:v>305</c:v>
                </c:pt>
                <c:pt idx="6">
                  <c:v>370</c:v>
                </c:pt>
                <c:pt idx="7">
                  <c:v>408</c:v>
                </c:pt>
                <c:pt idx="8">
                  <c:v>488</c:v>
                </c:pt>
                <c:pt idx="9">
                  <c:v>534</c:v>
                </c:pt>
                <c:pt idx="10">
                  <c:v>552</c:v>
                </c:pt>
                <c:pt idx="11">
                  <c:v>580</c:v>
                </c:pt>
                <c:pt idx="12">
                  <c:v>628</c:v>
                </c:pt>
                <c:pt idx="13">
                  <c:v>695</c:v>
                </c:pt>
                <c:pt idx="14">
                  <c:v>733</c:v>
                </c:pt>
                <c:pt idx="15">
                  <c:v>771</c:v>
                </c:pt>
                <c:pt idx="16">
                  <c:v>827</c:v>
                </c:pt>
                <c:pt idx="17">
                  <c:v>876</c:v>
                </c:pt>
                <c:pt idx="18">
                  <c:v>925</c:v>
                </c:pt>
                <c:pt idx="19">
                  <c:v>985</c:v>
                </c:pt>
                <c:pt idx="20">
                  <c:v>1037</c:v>
                </c:pt>
                <c:pt idx="21">
                  <c:v>1088</c:v>
                </c:pt>
                <c:pt idx="22">
                  <c:v>1132</c:v>
                </c:pt>
                <c:pt idx="23">
                  <c:v>1180</c:v>
                </c:pt>
                <c:pt idx="24">
                  <c:v>1208</c:v>
                </c:pt>
                <c:pt idx="25">
                  <c:v>1242</c:v>
                </c:pt>
                <c:pt idx="26">
                  <c:v>1310</c:v>
                </c:pt>
                <c:pt idx="27">
                  <c:v>1370</c:v>
                </c:pt>
                <c:pt idx="28">
                  <c:v>1411</c:v>
                </c:pt>
                <c:pt idx="29">
                  <c:v>1468</c:v>
                </c:pt>
                <c:pt idx="30">
                  <c:v>1538</c:v>
                </c:pt>
                <c:pt idx="31">
                  <c:v>1580</c:v>
                </c:pt>
                <c:pt idx="32">
                  <c:v>1621</c:v>
                </c:pt>
                <c:pt idx="33">
                  <c:v>1655</c:v>
                </c:pt>
                <c:pt idx="34">
                  <c:v>1714</c:v>
                </c:pt>
                <c:pt idx="35">
                  <c:v>1730</c:v>
                </c:pt>
                <c:pt idx="36">
                  <c:v>1762</c:v>
                </c:pt>
                <c:pt idx="37">
                  <c:v>1823</c:v>
                </c:pt>
                <c:pt idx="38">
                  <c:v>1867</c:v>
                </c:pt>
                <c:pt idx="39">
                  <c:v>1891</c:v>
                </c:pt>
                <c:pt idx="40">
                  <c:v>1938</c:v>
                </c:pt>
                <c:pt idx="41">
                  <c:v>2005</c:v>
                </c:pt>
                <c:pt idx="42">
                  <c:v>2041</c:v>
                </c:pt>
                <c:pt idx="43">
                  <c:v>2100</c:v>
                </c:pt>
                <c:pt idx="44">
                  <c:v>2139</c:v>
                </c:pt>
                <c:pt idx="45">
                  <c:v>2186</c:v>
                </c:pt>
                <c:pt idx="46">
                  <c:v>2229</c:v>
                </c:pt>
                <c:pt idx="47">
                  <c:v>2263</c:v>
                </c:pt>
                <c:pt idx="48">
                  <c:v>2363</c:v>
                </c:pt>
                <c:pt idx="49">
                  <c:v>2387</c:v>
                </c:pt>
                <c:pt idx="50">
                  <c:v>2464</c:v>
                </c:pt>
                <c:pt idx="51">
                  <c:v>2498</c:v>
                </c:pt>
                <c:pt idx="52">
                  <c:v>2553</c:v>
                </c:pt>
                <c:pt idx="53">
                  <c:v>2606</c:v>
                </c:pt>
                <c:pt idx="54">
                  <c:v>2649</c:v>
                </c:pt>
                <c:pt idx="55">
                  <c:v>2687</c:v>
                </c:pt>
                <c:pt idx="56">
                  <c:v>2758</c:v>
                </c:pt>
                <c:pt idx="57">
                  <c:v>2798</c:v>
                </c:pt>
                <c:pt idx="58">
                  <c:v>2834</c:v>
                </c:pt>
                <c:pt idx="59">
                  <c:v>2875</c:v>
                </c:pt>
                <c:pt idx="60">
                  <c:v>2940</c:v>
                </c:pt>
                <c:pt idx="61">
                  <c:v>3000</c:v>
                </c:pt>
                <c:pt idx="62">
                  <c:v>3037</c:v>
                </c:pt>
                <c:pt idx="63">
                  <c:v>3064</c:v>
                </c:pt>
                <c:pt idx="64">
                  <c:v>3134</c:v>
                </c:pt>
                <c:pt idx="65">
                  <c:v>3173</c:v>
                </c:pt>
                <c:pt idx="66">
                  <c:v>3212</c:v>
                </c:pt>
                <c:pt idx="67">
                  <c:v>3276</c:v>
                </c:pt>
                <c:pt idx="68">
                  <c:v>3311</c:v>
                </c:pt>
                <c:pt idx="69">
                  <c:v>3366</c:v>
                </c:pt>
                <c:pt idx="70">
                  <c:v>3430</c:v>
                </c:pt>
                <c:pt idx="71">
                  <c:v>3476</c:v>
                </c:pt>
                <c:pt idx="72">
                  <c:v>3534</c:v>
                </c:pt>
                <c:pt idx="73">
                  <c:v>3596</c:v>
                </c:pt>
                <c:pt idx="74">
                  <c:v>3628</c:v>
                </c:pt>
                <c:pt idx="75">
                  <c:v>3675</c:v>
                </c:pt>
                <c:pt idx="76">
                  <c:v>3700</c:v>
                </c:pt>
                <c:pt idx="77">
                  <c:v>3735</c:v>
                </c:pt>
                <c:pt idx="78">
                  <c:v>3785</c:v>
                </c:pt>
                <c:pt idx="79">
                  <c:v>3841</c:v>
                </c:pt>
                <c:pt idx="80">
                  <c:v>3865</c:v>
                </c:pt>
                <c:pt idx="81">
                  <c:v>3898</c:v>
                </c:pt>
                <c:pt idx="82">
                  <c:v>3939</c:v>
                </c:pt>
                <c:pt idx="83">
                  <c:v>3992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4A-4397-97B7-A4053C640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(6)'!$C$2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(6)'!$C$2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(6)'!$A$98:$A$181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(6)'!$C$98:$C$181</c:f>
              <c:numCache>
                <c:formatCode>General</c:formatCode>
                <c:ptCount val="84"/>
                <c:pt idx="0">
                  <c:v>16</c:v>
                </c:pt>
                <c:pt idx="1">
                  <c:v>34</c:v>
                </c:pt>
                <c:pt idx="2">
                  <c:v>58</c:v>
                </c:pt>
                <c:pt idx="3">
                  <c:v>82</c:v>
                </c:pt>
                <c:pt idx="4">
                  <c:v>106</c:v>
                </c:pt>
                <c:pt idx="5">
                  <c:v>131</c:v>
                </c:pt>
                <c:pt idx="6">
                  <c:v>158</c:v>
                </c:pt>
                <c:pt idx="7">
                  <c:v>186</c:v>
                </c:pt>
                <c:pt idx="8">
                  <c:v>214</c:v>
                </c:pt>
                <c:pt idx="9">
                  <c:v>242</c:v>
                </c:pt>
                <c:pt idx="10">
                  <c:v>274</c:v>
                </c:pt>
                <c:pt idx="11">
                  <c:v>306</c:v>
                </c:pt>
                <c:pt idx="12">
                  <c:v>339</c:v>
                </c:pt>
                <c:pt idx="13">
                  <c:v>373</c:v>
                </c:pt>
                <c:pt idx="14">
                  <c:v>407</c:v>
                </c:pt>
                <c:pt idx="15">
                  <c:v>441</c:v>
                </c:pt>
                <c:pt idx="16">
                  <c:v>475</c:v>
                </c:pt>
                <c:pt idx="17">
                  <c:v>510</c:v>
                </c:pt>
                <c:pt idx="18">
                  <c:v>545</c:v>
                </c:pt>
                <c:pt idx="19">
                  <c:v>581</c:v>
                </c:pt>
                <c:pt idx="20">
                  <c:v>617</c:v>
                </c:pt>
                <c:pt idx="21">
                  <c:v>654</c:v>
                </c:pt>
                <c:pt idx="22">
                  <c:v>692</c:v>
                </c:pt>
                <c:pt idx="23">
                  <c:v>730</c:v>
                </c:pt>
                <c:pt idx="24">
                  <c:v>768</c:v>
                </c:pt>
                <c:pt idx="25">
                  <c:v>806</c:v>
                </c:pt>
                <c:pt idx="26">
                  <c:v>845</c:v>
                </c:pt>
                <c:pt idx="27">
                  <c:v>884</c:v>
                </c:pt>
                <c:pt idx="28">
                  <c:v>923</c:v>
                </c:pt>
                <c:pt idx="29">
                  <c:v>963</c:v>
                </c:pt>
                <c:pt idx="30">
                  <c:v>1004</c:v>
                </c:pt>
                <c:pt idx="31">
                  <c:v>1045</c:v>
                </c:pt>
                <c:pt idx="32">
                  <c:v>1086</c:v>
                </c:pt>
                <c:pt idx="33">
                  <c:v>1127</c:v>
                </c:pt>
                <c:pt idx="34">
                  <c:v>1169</c:v>
                </c:pt>
                <c:pt idx="35">
                  <c:v>1212</c:v>
                </c:pt>
                <c:pt idx="36">
                  <c:v>1255</c:v>
                </c:pt>
                <c:pt idx="37">
                  <c:v>1299</c:v>
                </c:pt>
                <c:pt idx="38">
                  <c:v>1343</c:v>
                </c:pt>
                <c:pt idx="39">
                  <c:v>1389</c:v>
                </c:pt>
                <c:pt idx="40">
                  <c:v>1435</c:v>
                </c:pt>
                <c:pt idx="41">
                  <c:v>1482</c:v>
                </c:pt>
                <c:pt idx="42">
                  <c:v>1529</c:v>
                </c:pt>
                <c:pt idx="43">
                  <c:v>1576</c:v>
                </c:pt>
                <c:pt idx="44">
                  <c:v>1624</c:v>
                </c:pt>
                <c:pt idx="45">
                  <c:v>1672</c:v>
                </c:pt>
                <c:pt idx="46">
                  <c:v>1721</c:v>
                </c:pt>
                <c:pt idx="47">
                  <c:v>1770</c:v>
                </c:pt>
                <c:pt idx="48">
                  <c:v>1820</c:v>
                </c:pt>
                <c:pt idx="49">
                  <c:v>1870</c:v>
                </c:pt>
                <c:pt idx="50">
                  <c:v>1921</c:v>
                </c:pt>
                <c:pt idx="51">
                  <c:v>1972</c:v>
                </c:pt>
                <c:pt idx="52">
                  <c:v>2023</c:v>
                </c:pt>
                <c:pt idx="53">
                  <c:v>2075</c:v>
                </c:pt>
                <c:pt idx="54">
                  <c:v>2128</c:v>
                </c:pt>
                <c:pt idx="55">
                  <c:v>2181</c:v>
                </c:pt>
                <c:pt idx="56">
                  <c:v>2236</c:v>
                </c:pt>
                <c:pt idx="57">
                  <c:v>2291</c:v>
                </c:pt>
                <c:pt idx="58">
                  <c:v>2347</c:v>
                </c:pt>
                <c:pt idx="59">
                  <c:v>2403</c:v>
                </c:pt>
                <c:pt idx="60">
                  <c:v>2460</c:v>
                </c:pt>
                <c:pt idx="61">
                  <c:v>2518</c:v>
                </c:pt>
                <c:pt idx="62">
                  <c:v>2577</c:v>
                </c:pt>
                <c:pt idx="63">
                  <c:v>2636</c:v>
                </c:pt>
                <c:pt idx="64">
                  <c:v>2696</c:v>
                </c:pt>
                <c:pt idx="65">
                  <c:v>2756</c:v>
                </c:pt>
                <c:pt idx="66">
                  <c:v>2816</c:v>
                </c:pt>
                <c:pt idx="67">
                  <c:v>2876</c:v>
                </c:pt>
                <c:pt idx="68">
                  <c:v>2937</c:v>
                </c:pt>
                <c:pt idx="69">
                  <c:v>2999</c:v>
                </c:pt>
                <c:pt idx="70">
                  <c:v>3063</c:v>
                </c:pt>
                <c:pt idx="71">
                  <c:v>3127</c:v>
                </c:pt>
                <c:pt idx="72">
                  <c:v>3192</c:v>
                </c:pt>
                <c:pt idx="73">
                  <c:v>3257</c:v>
                </c:pt>
                <c:pt idx="74">
                  <c:v>3322</c:v>
                </c:pt>
                <c:pt idx="75">
                  <c:v>3389</c:v>
                </c:pt>
                <c:pt idx="76">
                  <c:v>3456</c:v>
                </c:pt>
                <c:pt idx="77">
                  <c:v>3524</c:v>
                </c:pt>
                <c:pt idx="78">
                  <c:v>3594</c:v>
                </c:pt>
                <c:pt idx="79">
                  <c:v>3664</c:v>
                </c:pt>
                <c:pt idx="80">
                  <c:v>3735</c:v>
                </c:pt>
                <c:pt idx="81">
                  <c:v>3812</c:v>
                </c:pt>
                <c:pt idx="82">
                  <c:v>3892</c:v>
                </c:pt>
                <c:pt idx="83">
                  <c:v>3992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52-4862-A399-A531073E8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(6)'!$D$2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(6)'!$D$2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(6)'!$A$98:$A$181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(6)'!$D$98:$D$181</c:f>
              <c:numCache>
                <c:formatCode>General</c:formatCode>
                <c:ptCount val="84"/>
                <c:pt idx="0">
                  <c:v>16</c:v>
                </c:pt>
                <c:pt idx="1">
                  <c:v>51</c:v>
                </c:pt>
                <c:pt idx="2">
                  <c:v>86</c:v>
                </c:pt>
                <c:pt idx="3">
                  <c:v>110</c:v>
                </c:pt>
                <c:pt idx="4">
                  <c:v>128</c:v>
                </c:pt>
                <c:pt idx="5">
                  <c:v>174</c:v>
                </c:pt>
                <c:pt idx="6">
                  <c:v>217</c:v>
                </c:pt>
                <c:pt idx="7">
                  <c:v>244</c:v>
                </c:pt>
                <c:pt idx="8">
                  <c:v>278</c:v>
                </c:pt>
                <c:pt idx="9">
                  <c:v>325</c:v>
                </c:pt>
                <c:pt idx="10">
                  <c:v>369</c:v>
                </c:pt>
                <c:pt idx="11">
                  <c:v>393</c:v>
                </c:pt>
                <c:pt idx="12">
                  <c:v>418</c:v>
                </c:pt>
                <c:pt idx="13">
                  <c:v>466</c:v>
                </c:pt>
                <c:pt idx="14">
                  <c:v>523</c:v>
                </c:pt>
                <c:pt idx="15">
                  <c:v>557</c:v>
                </c:pt>
                <c:pt idx="16">
                  <c:v>596</c:v>
                </c:pt>
                <c:pt idx="17">
                  <c:v>644</c:v>
                </c:pt>
                <c:pt idx="18">
                  <c:v>703</c:v>
                </c:pt>
                <c:pt idx="19">
                  <c:v>731</c:v>
                </c:pt>
                <c:pt idx="20">
                  <c:v>755</c:v>
                </c:pt>
                <c:pt idx="21">
                  <c:v>802</c:v>
                </c:pt>
                <c:pt idx="22">
                  <c:v>860</c:v>
                </c:pt>
                <c:pt idx="23">
                  <c:v>898</c:v>
                </c:pt>
                <c:pt idx="24">
                  <c:v>940</c:v>
                </c:pt>
                <c:pt idx="25">
                  <c:v>996</c:v>
                </c:pt>
                <c:pt idx="26">
                  <c:v>1058</c:v>
                </c:pt>
                <c:pt idx="27">
                  <c:v>1086</c:v>
                </c:pt>
                <c:pt idx="28">
                  <c:v>1122</c:v>
                </c:pt>
                <c:pt idx="29">
                  <c:v>1165</c:v>
                </c:pt>
                <c:pt idx="30">
                  <c:v>1232</c:v>
                </c:pt>
                <c:pt idx="31">
                  <c:v>1264</c:v>
                </c:pt>
                <c:pt idx="32">
                  <c:v>1305</c:v>
                </c:pt>
                <c:pt idx="33">
                  <c:v>1355</c:v>
                </c:pt>
                <c:pt idx="34">
                  <c:v>1422</c:v>
                </c:pt>
                <c:pt idx="35">
                  <c:v>1450</c:v>
                </c:pt>
                <c:pt idx="36">
                  <c:v>1482</c:v>
                </c:pt>
                <c:pt idx="37">
                  <c:v>1521</c:v>
                </c:pt>
                <c:pt idx="38">
                  <c:v>1580</c:v>
                </c:pt>
                <c:pt idx="39">
                  <c:v>1617</c:v>
                </c:pt>
                <c:pt idx="40">
                  <c:v>1658</c:v>
                </c:pt>
                <c:pt idx="41">
                  <c:v>1718</c:v>
                </c:pt>
                <c:pt idx="42">
                  <c:v>1783</c:v>
                </c:pt>
                <c:pt idx="43">
                  <c:v>1824</c:v>
                </c:pt>
                <c:pt idx="44">
                  <c:v>1863</c:v>
                </c:pt>
                <c:pt idx="45">
                  <c:v>1912</c:v>
                </c:pt>
                <c:pt idx="46">
                  <c:v>1989</c:v>
                </c:pt>
                <c:pt idx="47">
                  <c:v>2040</c:v>
                </c:pt>
                <c:pt idx="48">
                  <c:v>2087</c:v>
                </c:pt>
                <c:pt idx="49">
                  <c:v>2151</c:v>
                </c:pt>
                <c:pt idx="50">
                  <c:v>2211</c:v>
                </c:pt>
                <c:pt idx="51">
                  <c:v>2245</c:v>
                </c:pt>
                <c:pt idx="52">
                  <c:v>2296</c:v>
                </c:pt>
                <c:pt idx="53">
                  <c:v>2349</c:v>
                </c:pt>
                <c:pt idx="54">
                  <c:v>2413</c:v>
                </c:pt>
                <c:pt idx="55">
                  <c:v>2451</c:v>
                </c:pt>
                <c:pt idx="56">
                  <c:v>2491</c:v>
                </c:pt>
                <c:pt idx="57">
                  <c:v>2540</c:v>
                </c:pt>
                <c:pt idx="58">
                  <c:v>2610</c:v>
                </c:pt>
                <c:pt idx="59">
                  <c:v>2648</c:v>
                </c:pt>
                <c:pt idx="60">
                  <c:v>2703</c:v>
                </c:pt>
                <c:pt idx="61">
                  <c:v>2763</c:v>
                </c:pt>
                <c:pt idx="62">
                  <c:v>2833</c:v>
                </c:pt>
                <c:pt idx="63">
                  <c:v>2877</c:v>
                </c:pt>
                <c:pt idx="64">
                  <c:v>2910</c:v>
                </c:pt>
                <c:pt idx="65">
                  <c:v>2975</c:v>
                </c:pt>
                <c:pt idx="66">
                  <c:v>3043</c:v>
                </c:pt>
                <c:pt idx="67">
                  <c:v>3077</c:v>
                </c:pt>
                <c:pt idx="68">
                  <c:v>3132</c:v>
                </c:pt>
                <c:pt idx="69">
                  <c:v>3192</c:v>
                </c:pt>
                <c:pt idx="70">
                  <c:v>3253</c:v>
                </c:pt>
                <c:pt idx="71">
                  <c:v>3304</c:v>
                </c:pt>
                <c:pt idx="72">
                  <c:v>3360</c:v>
                </c:pt>
                <c:pt idx="73">
                  <c:v>3431</c:v>
                </c:pt>
                <c:pt idx="74">
                  <c:v>3496</c:v>
                </c:pt>
                <c:pt idx="75">
                  <c:v>3532</c:v>
                </c:pt>
                <c:pt idx="76">
                  <c:v>3584</c:v>
                </c:pt>
                <c:pt idx="77">
                  <c:v>3634</c:v>
                </c:pt>
                <c:pt idx="78">
                  <c:v>3714</c:v>
                </c:pt>
                <c:pt idx="79">
                  <c:v>3760</c:v>
                </c:pt>
                <c:pt idx="80">
                  <c:v>3798</c:v>
                </c:pt>
                <c:pt idx="81">
                  <c:v>3851</c:v>
                </c:pt>
                <c:pt idx="82">
                  <c:v>3951</c:v>
                </c:pt>
                <c:pt idx="83">
                  <c:v>3992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50-4C80-89D8-741C37CDB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(6)'!$E$2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(6)'!$A$98:$A$181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'0.ArdiData (6)'!$E$98:$E$181</c:f>
              <c:numCache>
                <c:formatCode>General</c:formatCode>
                <c:ptCount val="84"/>
                <c:pt idx="0">
                  <c:v>40</c:v>
                </c:pt>
                <c:pt idx="1">
                  <c:v>107</c:v>
                </c:pt>
                <c:pt idx="2">
                  <c:v>156</c:v>
                </c:pt>
                <c:pt idx="3">
                  <c:v>184</c:v>
                </c:pt>
                <c:pt idx="4">
                  <c:v>223</c:v>
                </c:pt>
                <c:pt idx="5">
                  <c:v>283</c:v>
                </c:pt>
                <c:pt idx="6">
                  <c:v>336</c:v>
                </c:pt>
                <c:pt idx="7">
                  <c:v>352</c:v>
                </c:pt>
                <c:pt idx="8">
                  <c:v>390</c:v>
                </c:pt>
                <c:pt idx="9">
                  <c:v>452</c:v>
                </c:pt>
                <c:pt idx="10">
                  <c:v>532</c:v>
                </c:pt>
                <c:pt idx="11">
                  <c:v>564</c:v>
                </c:pt>
                <c:pt idx="12">
                  <c:v>603</c:v>
                </c:pt>
                <c:pt idx="13">
                  <c:v>673</c:v>
                </c:pt>
                <c:pt idx="14">
                  <c:v>730</c:v>
                </c:pt>
                <c:pt idx="15">
                  <c:v>773</c:v>
                </c:pt>
                <c:pt idx="16">
                  <c:v>810</c:v>
                </c:pt>
                <c:pt idx="17">
                  <c:v>858</c:v>
                </c:pt>
                <c:pt idx="18">
                  <c:v>913</c:v>
                </c:pt>
                <c:pt idx="19">
                  <c:v>948</c:v>
                </c:pt>
                <c:pt idx="20">
                  <c:v>989</c:v>
                </c:pt>
                <c:pt idx="21">
                  <c:v>1036</c:v>
                </c:pt>
                <c:pt idx="22">
                  <c:v>1103</c:v>
                </c:pt>
                <c:pt idx="23">
                  <c:v>1144</c:v>
                </c:pt>
                <c:pt idx="24">
                  <c:v>1180</c:v>
                </c:pt>
                <c:pt idx="25">
                  <c:v>1228</c:v>
                </c:pt>
                <c:pt idx="26">
                  <c:v>1275</c:v>
                </c:pt>
                <c:pt idx="27">
                  <c:v>1322</c:v>
                </c:pt>
                <c:pt idx="28">
                  <c:v>1364</c:v>
                </c:pt>
                <c:pt idx="29">
                  <c:v>1429</c:v>
                </c:pt>
                <c:pt idx="30">
                  <c:v>1482</c:v>
                </c:pt>
                <c:pt idx="31">
                  <c:v>1520</c:v>
                </c:pt>
                <c:pt idx="32">
                  <c:v>1554</c:v>
                </c:pt>
                <c:pt idx="33">
                  <c:v>1614</c:v>
                </c:pt>
                <c:pt idx="34">
                  <c:v>1665</c:v>
                </c:pt>
                <c:pt idx="35">
                  <c:v>1683</c:v>
                </c:pt>
                <c:pt idx="36">
                  <c:v>1716</c:v>
                </c:pt>
                <c:pt idx="37">
                  <c:v>1776</c:v>
                </c:pt>
                <c:pt idx="38">
                  <c:v>1835</c:v>
                </c:pt>
                <c:pt idx="39">
                  <c:v>1863</c:v>
                </c:pt>
                <c:pt idx="40">
                  <c:v>1907</c:v>
                </c:pt>
                <c:pt idx="41">
                  <c:v>1971</c:v>
                </c:pt>
                <c:pt idx="42">
                  <c:v>2022</c:v>
                </c:pt>
                <c:pt idx="43">
                  <c:v>2046</c:v>
                </c:pt>
                <c:pt idx="44">
                  <c:v>2081</c:v>
                </c:pt>
                <c:pt idx="45">
                  <c:v>2139</c:v>
                </c:pt>
                <c:pt idx="46">
                  <c:v>2195</c:v>
                </c:pt>
                <c:pt idx="47">
                  <c:v>2239</c:v>
                </c:pt>
                <c:pt idx="48">
                  <c:v>2275</c:v>
                </c:pt>
                <c:pt idx="49">
                  <c:v>2325</c:v>
                </c:pt>
                <c:pt idx="50">
                  <c:v>2375</c:v>
                </c:pt>
                <c:pt idx="51">
                  <c:v>2407</c:v>
                </c:pt>
                <c:pt idx="52">
                  <c:v>2448</c:v>
                </c:pt>
                <c:pt idx="53">
                  <c:v>2513</c:v>
                </c:pt>
                <c:pt idx="54">
                  <c:v>2565</c:v>
                </c:pt>
                <c:pt idx="55">
                  <c:v>2592</c:v>
                </c:pt>
                <c:pt idx="56">
                  <c:v>2616</c:v>
                </c:pt>
                <c:pt idx="57">
                  <c:v>2680</c:v>
                </c:pt>
                <c:pt idx="58">
                  <c:v>2780</c:v>
                </c:pt>
                <c:pt idx="59">
                  <c:v>2805</c:v>
                </c:pt>
                <c:pt idx="60">
                  <c:v>2839</c:v>
                </c:pt>
                <c:pt idx="61">
                  <c:v>2888</c:v>
                </c:pt>
                <c:pt idx="62">
                  <c:v>2948</c:v>
                </c:pt>
                <c:pt idx="63">
                  <c:v>2986</c:v>
                </c:pt>
                <c:pt idx="64">
                  <c:v>3020</c:v>
                </c:pt>
                <c:pt idx="65">
                  <c:v>3090</c:v>
                </c:pt>
                <c:pt idx="66">
                  <c:v>3158</c:v>
                </c:pt>
                <c:pt idx="67">
                  <c:v>3197</c:v>
                </c:pt>
                <c:pt idx="68">
                  <c:v>3225</c:v>
                </c:pt>
                <c:pt idx="69">
                  <c:v>3281</c:v>
                </c:pt>
                <c:pt idx="70">
                  <c:v>3336</c:v>
                </c:pt>
                <c:pt idx="71">
                  <c:v>3370</c:v>
                </c:pt>
                <c:pt idx="72">
                  <c:v>3394</c:v>
                </c:pt>
                <c:pt idx="73">
                  <c:v>3453</c:v>
                </c:pt>
                <c:pt idx="74">
                  <c:v>3518</c:v>
                </c:pt>
                <c:pt idx="75">
                  <c:v>3556</c:v>
                </c:pt>
                <c:pt idx="76">
                  <c:v>3597</c:v>
                </c:pt>
                <c:pt idx="77">
                  <c:v>3648</c:v>
                </c:pt>
                <c:pt idx="78">
                  <c:v>3719</c:v>
                </c:pt>
                <c:pt idx="79">
                  <c:v>3762</c:v>
                </c:pt>
                <c:pt idx="80">
                  <c:v>3808</c:v>
                </c:pt>
                <c:pt idx="81">
                  <c:v>3885</c:v>
                </c:pt>
                <c:pt idx="82">
                  <c:v>3946</c:v>
                </c:pt>
                <c:pt idx="83">
                  <c:v>3992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19-4019-95B6-A9A752981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1756</c:v>
                </c:pt>
                <c:pt idx="1">
                  <c:v>1962</c:v>
                </c:pt>
                <c:pt idx="2">
                  <c:v>2071</c:v>
                </c:pt>
                <c:pt idx="3">
                  <c:v>2746</c:v>
                </c:pt>
                <c:pt idx="4">
                  <c:v>2821</c:v>
                </c:pt>
                <c:pt idx="5">
                  <c:v>2514</c:v>
                </c:pt>
                <c:pt idx="6">
                  <c:v>2647</c:v>
                </c:pt>
                <c:pt idx="7">
                  <c:v>3501</c:v>
                </c:pt>
                <c:pt idx="8">
                  <c:v>3690</c:v>
                </c:pt>
                <c:pt idx="9">
                  <c:v>4036</c:v>
                </c:pt>
                <c:pt idx="10">
                  <c:v>3127</c:v>
                </c:pt>
                <c:pt idx="11">
                  <c:v>3227</c:v>
                </c:pt>
                <c:pt idx="12">
                  <c:v>4176</c:v>
                </c:pt>
                <c:pt idx="13">
                  <c:v>4724</c:v>
                </c:pt>
                <c:pt idx="14">
                  <c:v>5097</c:v>
                </c:pt>
                <c:pt idx="15">
                  <c:v>3992</c:v>
                </c:pt>
                <c:pt idx="16">
                  <c:v>4270</c:v>
                </c:pt>
                <c:pt idx="17">
                  <c:v>5352</c:v>
                </c:pt>
                <c:pt idx="18">
                  <c:v>5502</c:v>
                </c:pt>
                <c:pt idx="19">
                  <c:v>5484</c:v>
                </c:pt>
                <c:pt idx="20">
                  <c:v>4564</c:v>
                </c:pt>
                <c:pt idx="21">
                  <c:v>5215</c:v>
                </c:pt>
                <c:pt idx="22">
                  <c:v>6055</c:v>
                </c:pt>
                <c:pt idx="23">
                  <c:v>6246</c:v>
                </c:pt>
                <c:pt idx="24">
                  <c:v>7163</c:v>
                </c:pt>
                <c:pt idx="25">
                  <c:v>6091</c:v>
                </c:pt>
                <c:pt idx="26">
                  <c:v>5990</c:v>
                </c:pt>
                <c:pt idx="27">
                  <c:v>6649</c:v>
                </c:pt>
                <c:pt idx="28">
                  <c:v>7482</c:v>
                </c:pt>
                <c:pt idx="29">
                  <c:v>7485</c:v>
                </c:pt>
                <c:pt idx="30">
                  <c:v>6588</c:v>
                </c:pt>
                <c:pt idx="31">
                  <c:v>7024</c:v>
                </c:pt>
                <c:pt idx="32">
                  <c:v>7434</c:v>
                </c:pt>
                <c:pt idx="33">
                  <c:v>8159</c:v>
                </c:pt>
                <c:pt idx="34">
                  <c:v>9576</c:v>
                </c:pt>
                <c:pt idx="35">
                  <c:v>6848</c:v>
                </c:pt>
                <c:pt idx="36">
                  <c:v>8459</c:v>
                </c:pt>
                <c:pt idx="37">
                  <c:v>8437</c:v>
                </c:pt>
                <c:pt idx="38">
                  <c:v>8919</c:v>
                </c:pt>
                <c:pt idx="39">
                  <c:v>10045</c:v>
                </c:pt>
                <c:pt idx="40">
                  <c:v>8891</c:v>
                </c:pt>
                <c:pt idx="41">
                  <c:v>8708</c:v>
                </c:pt>
                <c:pt idx="42">
                  <c:v>10160</c:v>
                </c:pt>
                <c:pt idx="43">
                  <c:v>10004</c:v>
                </c:pt>
                <c:pt idx="44">
                  <c:v>10608</c:v>
                </c:pt>
                <c:pt idx="45">
                  <c:v>9742</c:v>
                </c:pt>
                <c:pt idx="46">
                  <c:v>8280</c:v>
                </c:pt>
                <c:pt idx="47">
                  <c:v>9626</c:v>
                </c:pt>
                <c:pt idx="48">
                  <c:v>11080</c:v>
                </c:pt>
                <c:pt idx="49">
                  <c:v>11969</c:v>
                </c:pt>
                <c:pt idx="50">
                  <c:v>10532</c:v>
                </c:pt>
                <c:pt idx="51">
                  <c:v>9688</c:v>
                </c:pt>
                <c:pt idx="52">
                  <c:v>11226</c:v>
                </c:pt>
                <c:pt idx="53">
                  <c:v>12363</c:v>
                </c:pt>
                <c:pt idx="54">
                  <c:v>12508</c:v>
                </c:pt>
                <c:pt idx="55">
                  <c:v>10859</c:v>
                </c:pt>
                <c:pt idx="56">
                  <c:v>9700</c:v>
                </c:pt>
                <c:pt idx="57">
                  <c:v>11510</c:v>
                </c:pt>
                <c:pt idx="58">
                  <c:v>14566</c:v>
                </c:pt>
                <c:pt idx="59">
                  <c:v>15138</c:v>
                </c:pt>
                <c:pt idx="60">
                  <c:v>9987</c:v>
                </c:pt>
                <c:pt idx="61">
                  <c:v>12264</c:v>
                </c:pt>
                <c:pt idx="62">
                  <c:v>13412</c:v>
                </c:pt>
                <c:pt idx="63">
                  <c:v>14713</c:v>
                </c:pt>
                <c:pt idx="64">
                  <c:v>14806</c:v>
                </c:pt>
                <c:pt idx="65">
                  <c:v>11801</c:v>
                </c:pt>
                <c:pt idx="66">
                  <c:v>13952</c:v>
                </c:pt>
                <c:pt idx="67">
                  <c:v>14198</c:v>
                </c:pt>
                <c:pt idx="68">
                  <c:v>15894</c:v>
                </c:pt>
                <c:pt idx="69">
                  <c:v>17675</c:v>
                </c:pt>
                <c:pt idx="70">
                  <c:v>12138</c:v>
                </c:pt>
                <c:pt idx="71">
                  <c:v>13679</c:v>
                </c:pt>
                <c:pt idx="72">
                  <c:v>15190</c:v>
                </c:pt>
                <c:pt idx="73">
                  <c:v>15999</c:v>
                </c:pt>
                <c:pt idx="74">
                  <c:v>18091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'1.Trend&amp;Season'!$D$4:$D$78</c:f>
              <c:numCache>
                <c:formatCode>General</c:formatCode>
                <c:ptCount val="75"/>
                <c:pt idx="2" formatCode="0">
                  <c:v>2271.1999999999998</c:v>
                </c:pt>
                <c:pt idx="3" formatCode="0">
                  <c:v>2422.8000000000002</c:v>
                </c:pt>
                <c:pt idx="4" formatCode="0">
                  <c:v>2559.8000000000002</c:v>
                </c:pt>
                <c:pt idx="5" formatCode="0">
                  <c:v>2845.8</c:v>
                </c:pt>
                <c:pt idx="6" formatCode="0">
                  <c:v>3034.6</c:v>
                </c:pt>
                <c:pt idx="7" formatCode="0">
                  <c:v>3277.6</c:v>
                </c:pt>
                <c:pt idx="8" formatCode="0">
                  <c:v>3400.2</c:v>
                </c:pt>
                <c:pt idx="9" formatCode="0">
                  <c:v>3516.2</c:v>
                </c:pt>
                <c:pt idx="10" formatCode="0">
                  <c:v>3651.2</c:v>
                </c:pt>
                <c:pt idx="11" formatCode="0">
                  <c:v>3858</c:v>
                </c:pt>
                <c:pt idx="12" formatCode="0">
                  <c:v>4070.2</c:v>
                </c:pt>
                <c:pt idx="13" formatCode="0">
                  <c:v>4243.2</c:v>
                </c:pt>
                <c:pt idx="14" formatCode="0">
                  <c:v>4451.8</c:v>
                </c:pt>
                <c:pt idx="15" formatCode="0">
                  <c:v>4687</c:v>
                </c:pt>
                <c:pt idx="16" formatCode="0">
                  <c:v>4842.6000000000004</c:v>
                </c:pt>
                <c:pt idx="17" formatCode="0">
                  <c:v>4920</c:v>
                </c:pt>
                <c:pt idx="18" formatCode="0">
                  <c:v>5034.3999999999996</c:v>
                </c:pt>
                <c:pt idx="19" formatCode="0">
                  <c:v>5223.3999999999996</c:v>
                </c:pt>
                <c:pt idx="20" formatCode="0">
                  <c:v>5364</c:v>
                </c:pt>
                <c:pt idx="21" formatCode="0">
                  <c:v>5512.8</c:v>
                </c:pt>
                <c:pt idx="22" formatCode="0">
                  <c:v>5848.6</c:v>
                </c:pt>
                <c:pt idx="23" formatCode="0">
                  <c:v>6154</c:v>
                </c:pt>
                <c:pt idx="24" formatCode="0">
                  <c:v>6309</c:v>
                </c:pt>
                <c:pt idx="25" formatCode="0">
                  <c:v>6427.8</c:v>
                </c:pt>
                <c:pt idx="26" formatCode="0">
                  <c:v>6675</c:v>
                </c:pt>
                <c:pt idx="27" formatCode="0">
                  <c:v>6739.4</c:v>
                </c:pt>
                <c:pt idx="28" formatCode="0">
                  <c:v>6838.8</c:v>
                </c:pt>
                <c:pt idx="29" formatCode="0">
                  <c:v>7045.6</c:v>
                </c:pt>
                <c:pt idx="30" formatCode="0">
                  <c:v>7202.6</c:v>
                </c:pt>
                <c:pt idx="31" formatCode="0">
                  <c:v>7338</c:v>
                </c:pt>
                <c:pt idx="32" formatCode="0">
                  <c:v>7756.2</c:v>
                </c:pt>
                <c:pt idx="33" formatCode="0">
                  <c:v>7808.2</c:v>
                </c:pt>
                <c:pt idx="34" formatCode="0">
                  <c:v>8095.2</c:v>
                </c:pt>
                <c:pt idx="35" formatCode="0">
                  <c:v>8295.7999999999993</c:v>
                </c:pt>
                <c:pt idx="36" formatCode="0">
                  <c:v>8447.7999999999993</c:v>
                </c:pt>
                <c:pt idx="37" formatCode="0">
                  <c:v>8541.6</c:v>
                </c:pt>
                <c:pt idx="38" formatCode="0">
                  <c:v>8950.2000000000007</c:v>
                </c:pt>
                <c:pt idx="39" formatCode="0">
                  <c:v>9000</c:v>
                </c:pt>
                <c:pt idx="40" formatCode="0">
                  <c:v>9344.6</c:v>
                </c:pt>
                <c:pt idx="41" formatCode="0">
                  <c:v>9561.6</c:v>
                </c:pt>
                <c:pt idx="42" formatCode="0">
                  <c:v>9674.2000000000007</c:v>
                </c:pt>
                <c:pt idx="43" formatCode="0">
                  <c:v>9844.4</c:v>
                </c:pt>
                <c:pt idx="44" formatCode="0">
                  <c:v>9758.7999999999993</c:v>
                </c:pt>
                <c:pt idx="45" formatCode="0">
                  <c:v>9652</c:v>
                </c:pt>
                <c:pt idx="46" formatCode="0">
                  <c:v>9867.2000000000007</c:v>
                </c:pt>
                <c:pt idx="47" formatCode="0">
                  <c:v>10139.4</c:v>
                </c:pt>
                <c:pt idx="48" formatCode="0">
                  <c:v>10297.4</c:v>
                </c:pt>
                <c:pt idx="49" formatCode="0">
                  <c:v>10579</c:v>
                </c:pt>
                <c:pt idx="50" formatCode="0">
                  <c:v>10899</c:v>
                </c:pt>
                <c:pt idx="51" formatCode="0">
                  <c:v>11155.6</c:v>
                </c:pt>
                <c:pt idx="52" formatCode="0">
                  <c:v>11263.4</c:v>
                </c:pt>
                <c:pt idx="53" formatCode="0">
                  <c:v>11328.8</c:v>
                </c:pt>
                <c:pt idx="54" formatCode="0">
                  <c:v>11331.2</c:v>
                </c:pt>
                <c:pt idx="55" formatCode="0">
                  <c:v>11388</c:v>
                </c:pt>
                <c:pt idx="56" formatCode="0">
                  <c:v>11828.6</c:v>
                </c:pt>
                <c:pt idx="57" formatCode="0">
                  <c:v>12354.6</c:v>
                </c:pt>
                <c:pt idx="58" formatCode="0">
                  <c:v>12180.2</c:v>
                </c:pt>
                <c:pt idx="59" formatCode="0">
                  <c:v>12693</c:v>
                </c:pt>
                <c:pt idx="60" formatCode="0">
                  <c:v>13073.4</c:v>
                </c:pt>
                <c:pt idx="61" formatCode="0">
                  <c:v>13102.8</c:v>
                </c:pt>
                <c:pt idx="62" formatCode="0">
                  <c:v>13036.4</c:v>
                </c:pt>
                <c:pt idx="63" formatCode="0">
                  <c:v>13399.2</c:v>
                </c:pt>
                <c:pt idx="64" formatCode="0">
                  <c:v>13736.8</c:v>
                </c:pt>
                <c:pt idx="65" formatCode="0">
                  <c:v>13894</c:v>
                </c:pt>
                <c:pt idx="66" formatCode="0">
                  <c:v>14130.2</c:v>
                </c:pt>
                <c:pt idx="67" formatCode="0">
                  <c:v>14704</c:v>
                </c:pt>
                <c:pt idx="68" formatCode="0">
                  <c:v>14771.4</c:v>
                </c:pt>
                <c:pt idx="69" formatCode="0">
                  <c:v>14716.8</c:v>
                </c:pt>
                <c:pt idx="70" formatCode="0">
                  <c:v>14915.2</c:v>
                </c:pt>
                <c:pt idx="71" formatCode="0">
                  <c:v>14936.2</c:v>
                </c:pt>
                <c:pt idx="72" formatCode="0">
                  <c:v>15019.4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'1.Trend&amp;Season'!$E$3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'1.Trend&amp;Season'!$E$4:$E$78</c:f>
              <c:numCache>
                <c:formatCode>0.0</c:formatCode>
                <c:ptCount val="75"/>
                <c:pt idx="0">
                  <c:v>1816.4256472166362</c:v>
                </c:pt>
                <c:pt idx="1">
                  <c:v>2000.0081287726389</c:v>
                </c:pt>
                <c:pt idx="2">
                  <c:v>2183.5906103286416</c:v>
                </c:pt>
                <c:pt idx="3">
                  <c:v>2367.1730918846442</c:v>
                </c:pt>
                <c:pt idx="4">
                  <c:v>2550.7555734406469</c:v>
                </c:pt>
                <c:pt idx="5">
                  <c:v>2734.3380549966496</c:v>
                </c:pt>
                <c:pt idx="6">
                  <c:v>2917.9205365526523</c:v>
                </c:pt>
                <c:pt idx="7">
                  <c:v>3101.5030181086549</c:v>
                </c:pt>
                <c:pt idx="8">
                  <c:v>3285.0854996646576</c:v>
                </c:pt>
                <c:pt idx="9">
                  <c:v>3468.6679812206603</c:v>
                </c:pt>
                <c:pt idx="10">
                  <c:v>3652.250462776663</c:v>
                </c:pt>
                <c:pt idx="11">
                  <c:v>3835.8329443326656</c:v>
                </c:pt>
                <c:pt idx="12">
                  <c:v>4019.4154258886683</c:v>
                </c:pt>
                <c:pt idx="13">
                  <c:v>4202.997907444671</c:v>
                </c:pt>
                <c:pt idx="14">
                  <c:v>4386.5803890006737</c:v>
                </c:pt>
                <c:pt idx="15">
                  <c:v>4570.1628705566764</c:v>
                </c:pt>
                <c:pt idx="16">
                  <c:v>4753.745352112679</c:v>
                </c:pt>
                <c:pt idx="17">
                  <c:v>4937.3278336686817</c:v>
                </c:pt>
                <c:pt idx="18">
                  <c:v>5120.9103152246844</c:v>
                </c:pt>
                <c:pt idx="19">
                  <c:v>5304.4927967806871</c:v>
                </c:pt>
                <c:pt idx="20">
                  <c:v>5488.0752783366897</c:v>
                </c:pt>
                <c:pt idx="21">
                  <c:v>5671.6577598926924</c:v>
                </c:pt>
                <c:pt idx="22">
                  <c:v>5855.2402414486951</c:v>
                </c:pt>
                <c:pt idx="23">
                  <c:v>6038.8227230046978</c:v>
                </c:pt>
                <c:pt idx="24">
                  <c:v>6222.4052045607004</c:v>
                </c:pt>
                <c:pt idx="25">
                  <c:v>6405.9876861167031</c:v>
                </c:pt>
                <c:pt idx="26">
                  <c:v>6589.5701676727058</c:v>
                </c:pt>
                <c:pt idx="27">
                  <c:v>6773.1526492287085</c:v>
                </c:pt>
                <c:pt idx="28">
                  <c:v>6956.7351307847111</c:v>
                </c:pt>
                <c:pt idx="29">
                  <c:v>7140.3176123407138</c:v>
                </c:pt>
                <c:pt idx="30">
                  <c:v>7323.9000938967165</c:v>
                </c:pt>
                <c:pt idx="31">
                  <c:v>7507.4825754527192</c:v>
                </c:pt>
                <c:pt idx="32">
                  <c:v>7691.0650570087219</c:v>
                </c:pt>
                <c:pt idx="33">
                  <c:v>7874.6475385647245</c:v>
                </c:pt>
                <c:pt idx="34">
                  <c:v>8058.2300201207272</c:v>
                </c:pt>
                <c:pt idx="35">
                  <c:v>8241.8125016767299</c:v>
                </c:pt>
                <c:pt idx="36">
                  <c:v>8425.3949832327326</c:v>
                </c:pt>
                <c:pt idx="37">
                  <c:v>8608.9774647887352</c:v>
                </c:pt>
                <c:pt idx="38">
                  <c:v>8792.5599463447379</c:v>
                </c:pt>
                <c:pt idx="39">
                  <c:v>8976.1424279007406</c:v>
                </c:pt>
                <c:pt idx="40">
                  <c:v>9159.7249094567433</c:v>
                </c:pt>
                <c:pt idx="41">
                  <c:v>9343.3073910127459</c:v>
                </c:pt>
                <c:pt idx="42">
                  <c:v>9526.8898725687486</c:v>
                </c:pt>
                <c:pt idx="43">
                  <c:v>9710.4723541247513</c:v>
                </c:pt>
                <c:pt idx="44">
                  <c:v>9894.054835680754</c:v>
                </c:pt>
                <c:pt idx="45">
                  <c:v>10077.637317236757</c:v>
                </c:pt>
                <c:pt idx="46">
                  <c:v>10261.219798792759</c:v>
                </c:pt>
                <c:pt idx="47">
                  <c:v>10444.802280348762</c:v>
                </c:pt>
                <c:pt idx="48">
                  <c:v>10628.384761904765</c:v>
                </c:pt>
                <c:pt idx="49">
                  <c:v>10811.967243460767</c:v>
                </c:pt>
                <c:pt idx="50">
                  <c:v>10995.54972501677</c:v>
                </c:pt>
                <c:pt idx="51">
                  <c:v>11179.132206572773</c:v>
                </c:pt>
                <c:pt idx="52">
                  <c:v>11362.714688128775</c:v>
                </c:pt>
                <c:pt idx="53">
                  <c:v>11546.297169684778</c:v>
                </c:pt>
                <c:pt idx="54">
                  <c:v>11729.879651240781</c:v>
                </c:pt>
                <c:pt idx="55">
                  <c:v>11913.462132796783</c:v>
                </c:pt>
                <c:pt idx="56">
                  <c:v>12097.044614352786</c:v>
                </c:pt>
                <c:pt idx="57">
                  <c:v>12280.627095908789</c:v>
                </c:pt>
                <c:pt idx="58">
                  <c:v>12464.209577464791</c:v>
                </c:pt>
                <c:pt idx="59">
                  <c:v>12647.792059020794</c:v>
                </c:pt>
                <c:pt idx="60">
                  <c:v>12831.374540576797</c:v>
                </c:pt>
                <c:pt idx="61">
                  <c:v>13014.957022132799</c:v>
                </c:pt>
                <c:pt idx="62">
                  <c:v>13198.539503688802</c:v>
                </c:pt>
                <c:pt idx="63">
                  <c:v>13382.121985244805</c:v>
                </c:pt>
                <c:pt idx="64">
                  <c:v>13565.704466800807</c:v>
                </c:pt>
                <c:pt idx="65">
                  <c:v>13749.28694835681</c:v>
                </c:pt>
                <c:pt idx="66">
                  <c:v>13932.869429912813</c:v>
                </c:pt>
                <c:pt idx="67">
                  <c:v>14116.451911468816</c:v>
                </c:pt>
                <c:pt idx="68">
                  <c:v>14300.034393024818</c:v>
                </c:pt>
                <c:pt idx="69">
                  <c:v>14483.616874580821</c:v>
                </c:pt>
                <c:pt idx="70">
                  <c:v>14667.199356136824</c:v>
                </c:pt>
                <c:pt idx="71">
                  <c:v>14850.781837692826</c:v>
                </c:pt>
                <c:pt idx="72">
                  <c:v>15034.364319248829</c:v>
                </c:pt>
                <c:pt idx="73">
                  <c:v>15217.946800804832</c:v>
                </c:pt>
                <c:pt idx="74">
                  <c:v>15401.529282360834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'1.Trend&amp;Season'!$H$3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1756</c:v>
                </c:pt>
                <c:pt idx="1">
                  <c:v>1962</c:v>
                </c:pt>
                <c:pt idx="2">
                  <c:v>2071</c:v>
                </c:pt>
                <c:pt idx="3">
                  <c:v>2746</c:v>
                </c:pt>
                <c:pt idx="4">
                  <c:v>2821</c:v>
                </c:pt>
                <c:pt idx="5">
                  <c:v>2514</c:v>
                </c:pt>
                <c:pt idx="6">
                  <c:v>2647</c:v>
                </c:pt>
                <c:pt idx="7">
                  <c:v>3501</c:v>
                </c:pt>
                <c:pt idx="8">
                  <c:v>3690</c:v>
                </c:pt>
                <c:pt idx="9">
                  <c:v>4036</c:v>
                </c:pt>
                <c:pt idx="10">
                  <c:v>3127</c:v>
                </c:pt>
                <c:pt idx="11">
                  <c:v>3227</c:v>
                </c:pt>
                <c:pt idx="12">
                  <c:v>4176</c:v>
                </c:pt>
                <c:pt idx="13">
                  <c:v>4724</c:v>
                </c:pt>
                <c:pt idx="14">
                  <c:v>5097</c:v>
                </c:pt>
                <c:pt idx="15">
                  <c:v>3992</c:v>
                </c:pt>
                <c:pt idx="16">
                  <c:v>4270</c:v>
                </c:pt>
                <c:pt idx="17">
                  <c:v>5352</c:v>
                </c:pt>
                <c:pt idx="18">
                  <c:v>5502</c:v>
                </c:pt>
                <c:pt idx="19">
                  <c:v>5484</c:v>
                </c:pt>
                <c:pt idx="20">
                  <c:v>4564</c:v>
                </c:pt>
                <c:pt idx="21">
                  <c:v>5215</c:v>
                </c:pt>
                <c:pt idx="22">
                  <c:v>6055</c:v>
                </c:pt>
                <c:pt idx="23">
                  <c:v>6246</c:v>
                </c:pt>
                <c:pt idx="24">
                  <c:v>7163</c:v>
                </c:pt>
                <c:pt idx="25">
                  <c:v>6091</c:v>
                </c:pt>
                <c:pt idx="26">
                  <c:v>5990</c:v>
                </c:pt>
                <c:pt idx="27">
                  <c:v>6649</c:v>
                </c:pt>
                <c:pt idx="28">
                  <c:v>7482</c:v>
                </c:pt>
                <c:pt idx="29">
                  <c:v>7485</c:v>
                </c:pt>
                <c:pt idx="30">
                  <c:v>6588</c:v>
                </c:pt>
                <c:pt idx="31">
                  <c:v>7024</c:v>
                </c:pt>
                <c:pt idx="32">
                  <c:v>7434</c:v>
                </c:pt>
                <c:pt idx="33">
                  <c:v>8159</c:v>
                </c:pt>
                <c:pt idx="34">
                  <c:v>9576</c:v>
                </c:pt>
                <c:pt idx="35">
                  <c:v>6848</c:v>
                </c:pt>
                <c:pt idx="36">
                  <c:v>8459</c:v>
                </c:pt>
                <c:pt idx="37">
                  <c:v>8437</c:v>
                </c:pt>
                <c:pt idx="38">
                  <c:v>8919</c:v>
                </c:pt>
                <c:pt idx="39">
                  <c:v>10045</c:v>
                </c:pt>
                <c:pt idx="40">
                  <c:v>8891</c:v>
                </c:pt>
                <c:pt idx="41">
                  <c:v>8708</c:v>
                </c:pt>
                <c:pt idx="42">
                  <c:v>10160</c:v>
                </c:pt>
                <c:pt idx="43">
                  <c:v>10004</c:v>
                </c:pt>
                <c:pt idx="44">
                  <c:v>10608</c:v>
                </c:pt>
                <c:pt idx="45">
                  <c:v>9742</c:v>
                </c:pt>
                <c:pt idx="46">
                  <c:v>8280</c:v>
                </c:pt>
                <c:pt idx="47">
                  <c:v>9626</c:v>
                </c:pt>
                <c:pt idx="48">
                  <c:v>11080</c:v>
                </c:pt>
                <c:pt idx="49">
                  <c:v>11969</c:v>
                </c:pt>
                <c:pt idx="50">
                  <c:v>10532</c:v>
                </c:pt>
                <c:pt idx="51">
                  <c:v>9688</c:v>
                </c:pt>
                <c:pt idx="52">
                  <c:v>11226</c:v>
                </c:pt>
                <c:pt idx="53">
                  <c:v>12363</c:v>
                </c:pt>
                <c:pt idx="54">
                  <c:v>12508</c:v>
                </c:pt>
                <c:pt idx="55">
                  <c:v>10859</c:v>
                </c:pt>
                <c:pt idx="56">
                  <c:v>9700</c:v>
                </c:pt>
                <c:pt idx="57">
                  <c:v>11510</c:v>
                </c:pt>
                <c:pt idx="58">
                  <c:v>14566</c:v>
                </c:pt>
                <c:pt idx="59">
                  <c:v>15138</c:v>
                </c:pt>
                <c:pt idx="60">
                  <c:v>9987</c:v>
                </c:pt>
                <c:pt idx="61">
                  <c:v>12264</c:v>
                </c:pt>
                <c:pt idx="62">
                  <c:v>13412</c:v>
                </c:pt>
                <c:pt idx="63">
                  <c:v>14713</c:v>
                </c:pt>
                <c:pt idx="64">
                  <c:v>14806</c:v>
                </c:pt>
                <c:pt idx="65">
                  <c:v>11801</c:v>
                </c:pt>
                <c:pt idx="66">
                  <c:v>13952</c:v>
                </c:pt>
                <c:pt idx="67">
                  <c:v>14198</c:v>
                </c:pt>
                <c:pt idx="68">
                  <c:v>15894</c:v>
                </c:pt>
                <c:pt idx="69">
                  <c:v>17675</c:v>
                </c:pt>
                <c:pt idx="70">
                  <c:v>12138</c:v>
                </c:pt>
                <c:pt idx="71">
                  <c:v>13679</c:v>
                </c:pt>
                <c:pt idx="72">
                  <c:v>15190</c:v>
                </c:pt>
                <c:pt idx="73">
                  <c:v>15999</c:v>
                </c:pt>
                <c:pt idx="74">
                  <c:v>18091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'1.Trend&amp;Season'!$H$4:$H$83</c:f>
              <c:numCache>
                <c:formatCode>0.00</c:formatCode>
                <c:ptCount val="80"/>
                <c:pt idx="0">
                  <c:v>1616.3086113680972</c:v>
                </c:pt>
                <c:pt idx="1">
                  <c:v>1815.3065228027885</c:v>
                </c:pt>
                <c:pt idx="2">
                  <c:v>2190.7801318629145</c:v>
                </c:pt>
                <c:pt idx="3">
                  <c:v>2549.1636124366873</c:v>
                </c:pt>
                <c:pt idx="4">
                  <c:v>2862.8347432886812</c:v>
                </c:pt>
                <c:pt idx="5">
                  <c:v>2433.0938904406926</c:v>
                </c:pt>
                <c:pt idx="6">
                  <c:v>2648.4493271909082</c:v>
                </c:pt>
                <c:pt idx="7">
                  <c:v>3111.7147870326608</c:v>
                </c:pt>
                <c:pt idx="8">
                  <c:v>3537.6459998627879</c:v>
                </c:pt>
                <c:pt idx="9">
                  <c:v>3893.051656132187</c:v>
                </c:pt>
                <c:pt idx="10">
                  <c:v>3249.8791695132882</c:v>
                </c:pt>
                <c:pt idx="11">
                  <c:v>3481.5921315790274</c:v>
                </c:pt>
                <c:pt idx="12">
                  <c:v>4032.6494422024066</c:v>
                </c:pt>
                <c:pt idx="13">
                  <c:v>4526.128387288888</c:v>
                </c:pt>
                <c:pt idx="14">
                  <c:v>4923.2685689756927</c:v>
                </c:pt>
                <c:pt idx="15">
                  <c:v>4066.6644485858833</c:v>
                </c:pt>
                <c:pt idx="16">
                  <c:v>4314.7349359671471</c:v>
                </c:pt>
                <c:pt idx="17">
                  <c:v>4953.5840973721524</c:v>
                </c:pt>
                <c:pt idx="18">
                  <c:v>5514.6107747149881</c:v>
                </c:pt>
                <c:pt idx="19">
                  <c:v>5953.4854818191989</c:v>
                </c:pt>
                <c:pt idx="20">
                  <c:v>4883.4497276584789</c:v>
                </c:pt>
                <c:pt idx="21">
                  <c:v>5147.8777403552667</c:v>
                </c:pt>
                <c:pt idx="22">
                  <c:v>5874.5187525418987</c:v>
                </c:pt>
                <c:pt idx="23">
                  <c:v>6503.0931621410891</c:v>
                </c:pt>
                <c:pt idx="24">
                  <c:v>6983.702394662705</c:v>
                </c:pt>
                <c:pt idx="25">
                  <c:v>5700.2350067310745</c:v>
                </c:pt>
                <c:pt idx="26">
                  <c:v>5981.0205447433855</c:v>
                </c:pt>
                <c:pt idx="27">
                  <c:v>6795.453407711645</c:v>
                </c:pt>
                <c:pt idx="28">
                  <c:v>7491.5755495671892</c:v>
                </c:pt>
                <c:pt idx="29">
                  <c:v>8013.9193075062103</c:v>
                </c:pt>
                <c:pt idx="30">
                  <c:v>6517.02028580367</c:v>
                </c:pt>
                <c:pt idx="31">
                  <c:v>6814.1633491315051</c:v>
                </c:pt>
                <c:pt idx="32">
                  <c:v>7716.3880628813913</c:v>
                </c:pt>
                <c:pt idx="33">
                  <c:v>8480.0579369932893</c:v>
                </c:pt>
                <c:pt idx="34">
                  <c:v>9044.1362203497174</c:v>
                </c:pt>
                <c:pt idx="35">
                  <c:v>7333.8055648762656</c:v>
                </c:pt>
                <c:pt idx="36">
                  <c:v>7647.3061535196248</c:v>
                </c:pt>
                <c:pt idx="37">
                  <c:v>8637.3227180511367</c:v>
                </c:pt>
                <c:pt idx="38">
                  <c:v>9468.5403244193894</c:v>
                </c:pt>
                <c:pt idx="39">
                  <c:v>10074.353133193223</c:v>
                </c:pt>
                <c:pt idx="40">
                  <c:v>8150.5908439488603</c:v>
                </c:pt>
                <c:pt idx="41">
                  <c:v>8480.4489579077435</c:v>
                </c:pt>
                <c:pt idx="42">
                  <c:v>9558.2573732208839</c:v>
                </c:pt>
                <c:pt idx="43">
                  <c:v>10457.02271184549</c:v>
                </c:pt>
                <c:pt idx="44">
                  <c:v>11104.570046036728</c:v>
                </c:pt>
                <c:pt idx="45">
                  <c:v>8967.3761230214568</c:v>
                </c:pt>
                <c:pt idx="46">
                  <c:v>9313.5917622958641</c:v>
                </c:pt>
                <c:pt idx="47">
                  <c:v>10479.192028390629</c:v>
                </c:pt>
                <c:pt idx="48">
                  <c:v>11445.50509927159</c:v>
                </c:pt>
                <c:pt idx="49">
                  <c:v>12134.786958880235</c:v>
                </c:pt>
                <c:pt idx="50">
                  <c:v>9784.1614020940524</c:v>
                </c:pt>
                <c:pt idx="51">
                  <c:v>10146.734566683983</c:v>
                </c:pt>
                <c:pt idx="52">
                  <c:v>11400.126683560376</c:v>
                </c:pt>
                <c:pt idx="53">
                  <c:v>12433.98748669769</c:v>
                </c:pt>
                <c:pt idx="54">
                  <c:v>13165.00387172374</c:v>
                </c:pt>
                <c:pt idx="55">
                  <c:v>10600.946681166646</c:v>
                </c:pt>
                <c:pt idx="56">
                  <c:v>10979.877371072103</c:v>
                </c:pt>
                <c:pt idx="57">
                  <c:v>12321.061338730122</c:v>
                </c:pt>
                <c:pt idx="58">
                  <c:v>13422.469874123792</c:v>
                </c:pt>
                <c:pt idx="59">
                  <c:v>14195.220784567246</c:v>
                </c:pt>
                <c:pt idx="60">
                  <c:v>11417.731960239242</c:v>
                </c:pt>
                <c:pt idx="61">
                  <c:v>11813.020175460222</c:v>
                </c:pt>
                <c:pt idx="62">
                  <c:v>13241.995993899867</c:v>
                </c:pt>
                <c:pt idx="63">
                  <c:v>14410.952261549892</c:v>
                </c:pt>
                <c:pt idx="64">
                  <c:v>15225.437697410753</c:v>
                </c:pt>
                <c:pt idx="65">
                  <c:v>12234.517239311837</c:v>
                </c:pt>
                <c:pt idx="66">
                  <c:v>12646.162979848341</c:v>
                </c:pt>
                <c:pt idx="67">
                  <c:v>14162.930649069614</c:v>
                </c:pt>
                <c:pt idx="68">
                  <c:v>15399.434648975992</c:v>
                </c:pt>
                <c:pt idx="69">
                  <c:v>16255.654610254258</c:v>
                </c:pt>
                <c:pt idx="70">
                  <c:v>13051.302518384433</c:v>
                </c:pt>
                <c:pt idx="71">
                  <c:v>13479.305784236461</c:v>
                </c:pt>
                <c:pt idx="72">
                  <c:v>15083.86530423936</c:v>
                </c:pt>
                <c:pt idx="73">
                  <c:v>16387.91703640209</c:v>
                </c:pt>
                <c:pt idx="74">
                  <c:v>17285.871523097765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'0.Regression'!$Q$2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2.5</c:v>
                </c:pt>
                <c:pt idx="6">
                  <c:v>2.75</c:v>
                </c:pt>
                <c:pt idx="7">
                  <c:v>2.875</c:v>
                </c:pt>
                <c:pt idx="8">
                  <c:v>2.9375</c:v>
                </c:pt>
                <c:pt idx="9">
                  <c:v>2.96875</c:v>
                </c:pt>
                <c:pt idx="10">
                  <c:v>2.984375</c:v>
                </c:pt>
                <c:pt idx="11">
                  <c:v>2.9921875</c:v>
                </c:pt>
                <c:pt idx="12">
                  <c:v>2.99609375</c:v>
                </c:pt>
                <c:pt idx="13">
                  <c:v>2.998046875</c:v>
                </c:pt>
                <c:pt idx="14">
                  <c:v>2.9990234375</c:v>
                </c:pt>
                <c:pt idx="15">
                  <c:v>2.99951171875</c:v>
                </c:pt>
                <c:pt idx="16">
                  <c:v>2.999755859375</c:v>
                </c:pt>
                <c:pt idx="17">
                  <c:v>2.9998779296875</c:v>
                </c:pt>
                <c:pt idx="18">
                  <c:v>2.99993896484375</c:v>
                </c:pt>
                <c:pt idx="19">
                  <c:v>2.999969482421875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2.2424242424242427</c:v>
                </c:pt>
                <c:pt idx="1">
                  <c:v>2.1471861471861469</c:v>
                </c:pt>
                <c:pt idx="2">
                  <c:v>2.0865800865800868</c:v>
                </c:pt>
                <c:pt idx="3">
                  <c:v>2.0497835497835499</c:v>
                </c:pt>
                <c:pt idx="4">
                  <c:v>2.0281385281385282</c:v>
                </c:pt>
                <c:pt idx="5">
                  <c:v>2.5156926406926408</c:v>
                </c:pt>
                <c:pt idx="6">
                  <c:v>3.0086580086580086</c:v>
                </c:pt>
                <c:pt idx="7">
                  <c:v>3.1297348484848482</c:v>
                </c:pt>
                <c:pt idx="8">
                  <c:v>3.1275703463203461</c:v>
                </c:pt>
                <c:pt idx="9">
                  <c:v>3.0951366341991342</c:v>
                </c:pt>
                <c:pt idx="10">
                  <c:v>3.0632440476190474</c:v>
                </c:pt>
                <c:pt idx="11">
                  <c:v>3.0394598890692639</c:v>
                </c:pt>
                <c:pt idx="12">
                  <c:v>3.023648877164502</c:v>
                </c:pt>
                <c:pt idx="13">
                  <c:v>3.0137839048971862</c:v>
                </c:pt>
                <c:pt idx="14">
                  <c:v>3.007871685606061</c:v>
                </c:pt>
                <c:pt idx="15">
                  <c:v>3.0044257093817639</c:v>
                </c:pt>
                <c:pt idx="16">
                  <c:v>3.0024577879802488</c:v>
                </c:pt>
                <c:pt idx="17">
                  <c:v>3.0013513606348079</c:v>
                </c:pt>
                <c:pt idx="18">
                  <c:v>3.0007369136397455</c:v>
                </c:pt>
                <c:pt idx="19">
                  <c:v>3.0003990734810433</c:v>
                </c:pt>
                <c:pt idx="20">
                  <c:v>3.000214845071107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-1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-0.40333507034914234</c:v>
                </c:pt>
                <c:pt idx="6">
                  <c:v>-0.52454780361757314</c:v>
                </c:pt>
                <c:pt idx="7">
                  <c:v>-1.4153350959880449</c:v>
                </c:pt>
                <c:pt idx="8">
                  <c:v>-2.3167392657125068</c:v>
                </c:pt>
                <c:pt idx="9">
                  <c:v>-3.0789492762378865</c:v>
                </c:pt>
                <c:pt idx="10">
                  <c:v>-3.7160065663221644</c:v>
                </c:pt>
                <c:pt idx="11">
                  <c:v>-4.2625526957128601</c:v>
                </c:pt>
                <c:pt idx="12">
                  <c:v>-4.7476782587494704</c:v>
                </c:pt>
                <c:pt idx="13">
                  <c:v>-5.1924469345531845</c:v>
                </c:pt>
                <c:pt idx="14">
                  <c:v>-5.6113367125746292</c:v>
                </c:pt>
                <c:pt idx="15">
                  <c:v>-6.0139844043416666</c:v>
                </c:pt>
                <c:pt idx="16">
                  <c:v>-6.4066348597005431</c:v>
                </c:pt>
                <c:pt idx="17">
                  <c:v>-6.793238568791895</c:v>
                </c:pt>
                <c:pt idx="18">
                  <c:v>-7.1762412361524524</c:v>
                </c:pt>
                <c:pt idx="19">
                  <c:v>-7.5571283908737037</c:v>
                </c:pt>
                <c:pt idx="20">
                  <c:v>-7.9367874750878658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4" Type="http://schemas.openxmlformats.org/officeDocument/2006/relationships/chart" Target="../charts/chart7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7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D574949-539F-4534-82BC-D2C1435E5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6D0836-7E3C-43C6-8DBA-B6E4669C4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50DC081-9EB9-4C3D-A246-CC5842D76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DD2CBFB-3B2A-4718-B837-591D032CF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9C655F5-9BF2-4C17-BEF9-67781CD85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A8A8927-ED61-434A-B38C-60BA4FFC3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25B3FB-84A5-404E-9627-3937BCEA7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487351-D3B1-4DA9-AF06-2FC8E05EC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55067C-751F-4A13-8FB0-3744646C3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CA49CA-8651-411F-8F6B-9A8E52DE9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0A4F849-7068-46A1-A40D-B589A64B3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47AADF5-5CC3-409A-ADFF-12DF673BD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F5DC907-0E05-4B82-8B5F-B675365B1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81C2C03-7ABA-4291-BFD4-4DC3D1FCE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AFCFDC9-7EB8-47D3-A3F3-9D58D9A0C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F0708D8-F168-409E-BBCA-05E724CC2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26247DD-1E0C-47AE-B24D-26839C775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76D8E9C-2618-48F6-805C-56482E467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E43F1B-2131-40DB-B05C-107E84308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6F907D-B5EC-431C-8B4B-DF78F4FF6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FD450C-5A0F-4F0C-ABCE-3CB4C991D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F80110-5191-4C95-9FEF-0BF85ADAC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F27D1D8-39EA-4A5E-930C-B591CB258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D6C5EA-3B4F-46C0-819F-C12CEF95A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1AC480F-BF55-4CF2-AFDE-811D706EB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EDFAE34-100D-417C-B32A-2E0C41E54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965546E-9D77-4E14-8A18-82086A02C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F5F182F-5B8F-46A4-9274-EB0CDEE80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C8916EE-2228-4036-BF22-D501210F7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6D77876-9D6F-4589-8B90-64AD21D27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00C70F-ED14-4962-8BE3-56A275577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AE1B91-C521-4DE3-957E-2FF180AF9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45A2D7-F625-4B30-AB8A-DA3DBD27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104B51-DF07-4946-86D9-252E322B3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7EE3F0E-F9D2-4B80-A0BC-BB99102AC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E2DA3B-674A-4B37-9AB1-79DCBE02B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6993BE1-8A96-4380-BCC5-4E8FAFB68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B3DAEB0-FEEF-4DA9-BCF2-482E53EB8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45CCB28-ABCF-4B3A-96B2-183EE8695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EEA32B7-EFA7-43E8-AACF-79C3B713D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277E596-E853-4A89-A651-8089E06E5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F142201-BD84-4365-B194-3DA1D0083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0CBE7C-54BF-4078-B63F-2AEC99875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00FFE4-73FC-4B73-847A-93F424DA4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251584-6323-4D06-A3C4-D7C9EF492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F3B0E9-5C9B-485F-8D6F-75F714047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E4F0E98-89E0-43EC-AEA5-BA2598483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DEAE48E-1AA0-4921-94CE-1430C9D05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A6F5FFA-F6FB-4533-A7A6-A3DB4A1DE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03F31EA-1C8F-4183-A39C-A550214D5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D8479E3-C791-4B4A-B571-B7BFBCA5B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4C85410-7301-436D-B15F-2F020E92F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54EB578-B1C3-483E-B90F-CDC102665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4E33121-A7E1-404E-AA15-0DEB9301E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BB21D-A494-4AB7-B5AB-CFEAD5935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9D2B3C-2802-4480-B9DC-DBE92AAEC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7A83FD-D451-48E0-8292-6C105EB62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6F19FE-01F5-481B-ADB6-B171F84BD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EFD8B21-C09C-4DF7-BF26-A2232BB49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28E6F88-DDB9-4B90-B3E1-6452F1E1A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33DA32E-1B15-405F-94F8-B070C554F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3E2AF2A-4CB4-4BD0-B0D4-6A6BD4DA5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C5DEAC4-58F2-4199-B1B0-B26601722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A4532C2-A5D4-4DB2-A5F6-D5F22EAE2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A3387EE-B224-439B-85C1-606B15C56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80CF34D-6295-4BB9-982E-6DA20425C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227086</xdr:colOff>
      <xdr:row>8</xdr:row>
      <xdr:rowOff>16655</xdr:rowOff>
    </xdr:from>
    <xdr:to>
      <xdr:col>15</xdr:col>
      <xdr:colOff>79124</xdr:colOff>
      <xdr:row>23</xdr:row>
      <xdr:rowOff>138110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277945</xdr:colOff>
      <xdr:row>8</xdr:row>
      <xdr:rowOff>39568</xdr:rowOff>
    </xdr:from>
    <xdr:to>
      <xdr:col>22</xdr:col>
      <xdr:colOff>482109</xdr:colOff>
      <xdr:row>23</xdr:row>
      <xdr:rowOff>177994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259444</xdr:colOff>
      <xdr:row>21</xdr:row>
      <xdr:rowOff>2065</xdr:rowOff>
    </xdr:from>
    <xdr:to>
      <xdr:col>15</xdr:col>
      <xdr:colOff>114968</xdr:colOff>
      <xdr:row>36</xdr:row>
      <xdr:rowOff>145710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228600</xdr:colOff>
      <xdr:row>21</xdr:row>
      <xdr:rowOff>57150</xdr:rowOff>
    </xdr:from>
    <xdr:to>
      <xdr:col>23</xdr:col>
      <xdr:colOff>161925</xdr:colOff>
      <xdr:row>37</xdr:row>
      <xdr:rowOff>15240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383715</xdr:colOff>
      <xdr:row>18</xdr:row>
      <xdr:rowOff>126675</xdr:rowOff>
    </xdr:from>
    <xdr:to>
      <xdr:col>3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497087</xdr:colOff>
      <xdr:row>2</xdr:row>
      <xdr:rowOff>72030</xdr:rowOff>
    </xdr:from>
    <xdr:to>
      <xdr:col>26</xdr:col>
      <xdr:colOff>59531</xdr:colOff>
      <xdr:row>20</xdr:row>
      <xdr:rowOff>148828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diDat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07"/>
  <sheetViews>
    <sheetView tabSelected="1" zoomScale="75" zoomScaleNormal="75" workbookViewId="0">
      <selection activeCell="X11" sqref="X11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 ca="1">G2&amp;" - "&amp;H2</f>
        <v>14 - 21</v>
      </c>
      <c r="G2" s="104">
        <f ca="1">Y4</f>
        <v>14</v>
      </c>
      <c r="H2" s="105">
        <f t="shared" ref="H2:H14" ca="1" si="0">G2+$Y$3</f>
        <v>21</v>
      </c>
      <c r="I2" s="160">
        <f ca="1">COUNTIF($B$3:$B$86, "&lt;"&amp;H2)</f>
        <v>2</v>
      </c>
      <c r="J2" s="106">
        <f ca="1">I2</f>
        <v>2</v>
      </c>
      <c r="K2" s="107">
        <f t="shared" ref="K2:K14" ca="1" si="1">J2/$J$15</f>
        <v>2.3809523809523808E-2</v>
      </c>
      <c r="L2" s="108">
        <f t="shared" ref="L2:L14" ca="1" si="2">I2/$J$15</f>
        <v>2.3809523809523808E-2</v>
      </c>
      <c r="N2" s="128" t="s">
        <v>12</v>
      </c>
      <c r="O2" s="131">
        <f ca="1">AVERAGE($B$3:$B$86)</f>
        <v>45.845238095238095</v>
      </c>
      <c r="P2" s="131">
        <f t="shared" ref="P2:Q2" ca="1" si="3">AVERAGE($B$3:$B$86)</f>
        <v>45.845238095238095</v>
      </c>
      <c r="Q2" s="131">
        <f t="shared" ca="1" si="3"/>
        <v>45.845238095238095</v>
      </c>
      <c r="R2" s="131">
        <f ca="1">AVERAGE($D$3:$D$86)</f>
        <v>45.845238095238095</v>
      </c>
      <c r="V2" s="94" t="s">
        <v>102</v>
      </c>
      <c r="Y2" s="94">
        <f ca="1">ROUND(O6/10,0)</f>
        <v>7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f ca="1">AU3</f>
        <v>45</v>
      </c>
      <c r="C3" s="110">
        <f ca="1">AV3</f>
        <v>16</v>
      </c>
      <c r="D3" s="111">
        <f ca="1">AS3</f>
        <v>16</v>
      </c>
      <c r="E3" s="112">
        <f ca="1">AW3</f>
        <v>29</v>
      </c>
      <c r="F3" s="113" t="str">
        <f t="shared" ref="F3:F14" ca="1" si="4">G3&amp;" - "&amp;H3</f>
        <v>21 - 28</v>
      </c>
      <c r="G3" s="114">
        <f ca="1">H2</f>
        <v>21</v>
      </c>
      <c r="H3" s="115">
        <f t="shared" ca="1" si="0"/>
        <v>28</v>
      </c>
      <c r="I3" s="160">
        <f t="shared" ref="I3:I14" ca="1" si="5">COUNTIF($B$3:$B$86, "&lt;"&amp;H3)</f>
        <v>7</v>
      </c>
      <c r="J3" s="116">
        <f ca="1">I3-I2</f>
        <v>5</v>
      </c>
      <c r="K3" s="117">
        <f t="shared" ca="1" si="1"/>
        <v>5.9523809523809521E-2</v>
      </c>
      <c r="L3" s="118">
        <f t="shared" ca="1" si="2"/>
        <v>8.3333333333333329E-2</v>
      </c>
      <c r="N3" s="152" t="s">
        <v>99</v>
      </c>
      <c r="O3" s="158">
        <f ca="1">MEDIAN(B$3:B$86)</f>
        <v>45</v>
      </c>
      <c r="P3" s="158">
        <f t="shared" ref="P3:R3" ca="1" si="6">MEDIAN(C$3:C$86)</f>
        <v>45</v>
      </c>
      <c r="Q3" s="158">
        <f t="shared" ca="1" si="6"/>
        <v>45</v>
      </c>
      <c r="R3" s="158">
        <f t="shared" ca="1" si="6"/>
        <v>45</v>
      </c>
      <c r="V3" s="94" t="s">
        <v>103</v>
      </c>
      <c r="Y3" s="94">
        <f ca="1">ROUND(Y2,-LEN(Y2)+1)</f>
        <v>7</v>
      </c>
      <c r="AN3" s="97">
        <v>1</v>
      </c>
      <c r="AO3" s="97">
        <f ca="1">ABS(_xlfn.NORM.INV(RAND(),$AQ$1,$AS$1))</f>
        <v>33.295630308350752</v>
      </c>
      <c r="AP3" s="97">
        <f ca="1">SMALL($AO$3:$AO$86,ROWS(AO$3:AO3))</f>
        <v>14.234376289940794</v>
      </c>
      <c r="AQ3" s="119">
        <f ca="1">AR3+RAND()</f>
        <v>1.1057077821294992</v>
      </c>
      <c r="AR3" s="119">
        <v>1</v>
      </c>
      <c r="AS3" s="86">
        <f t="shared" ref="AS3:AS66" ca="1" si="7">ROUNDUP(AP3*AQ3,0)</f>
        <v>16</v>
      </c>
      <c r="AT3" s="86">
        <f ca="1">RAND()</f>
        <v>0.1348778977961842</v>
      </c>
      <c r="AU3" s="86">
        <f ca="1">INDEX($AS$3:$AS$86,MATCH(SMALL($AT$3:$AT$86,ROWS(AT$3:AT3)),$AT$3:$AT$86,0))</f>
        <v>45</v>
      </c>
      <c r="AV3" s="86">
        <f ca="1">SMALL($AS$3:$AS$86,ROWS(AV$3:AV3))</f>
        <v>16</v>
      </c>
      <c r="AW3" s="94">
        <f ca="1">VLOOKUP(SMALL($BB$3:$BB$44,AX3),$BB$3:$BC$44,2,0)</f>
        <v>29</v>
      </c>
      <c r="AX3" s="94">
        <v>1</v>
      </c>
      <c r="BA3" s="94">
        <v>1</v>
      </c>
      <c r="BB3" s="94">
        <f ca="1">RAND()</f>
        <v>0.91055358929948305</v>
      </c>
      <c r="BC3" s="94">
        <f ca="1">AV3</f>
        <v>16</v>
      </c>
    </row>
    <row r="4" spans="1:55" ht="17.25" thickBot="1" x14ac:dyDescent="0.35">
      <c r="A4" s="9">
        <v>2</v>
      </c>
      <c r="B4" s="109">
        <f t="shared" ref="B4:B67" ca="1" si="8">AU4</f>
        <v>70</v>
      </c>
      <c r="C4" s="110">
        <f t="shared" ref="C4:C67" ca="1" si="9">AV4</f>
        <v>19</v>
      </c>
      <c r="D4" s="111">
        <f t="shared" ref="D4:D67" ca="1" si="10">AS4</f>
        <v>25</v>
      </c>
      <c r="E4" s="112">
        <f t="shared" ref="E4:E67" ca="1" si="11">AW4</f>
        <v>48</v>
      </c>
      <c r="F4" s="113" t="str">
        <f t="shared" ca="1" si="4"/>
        <v>28 - 35</v>
      </c>
      <c r="G4" s="114">
        <f t="shared" ref="G4:G13" ca="1" si="12">H3</f>
        <v>28</v>
      </c>
      <c r="H4" s="115">
        <f t="shared" ca="1" si="0"/>
        <v>35</v>
      </c>
      <c r="I4" s="160">
        <f t="shared" ca="1" si="5"/>
        <v>21</v>
      </c>
      <c r="J4" s="116">
        <f t="shared" ref="J4:J14" ca="1" si="13">I4-I3</f>
        <v>14</v>
      </c>
      <c r="K4" s="117">
        <f t="shared" ca="1" si="1"/>
        <v>0.16666666666666666</v>
      </c>
      <c r="L4" s="118">
        <f t="shared" ca="1" si="2"/>
        <v>0.25</v>
      </c>
      <c r="N4" s="129" t="s">
        <v>13</v>
      </c>
      <c r="O4" s="132">
        <f ca="1">MAX(B$3:B$86)</f>
        <v>88</v>
      </c>
      <c r="P4" s="132">
        <f t="shared" ref="P4:R4" ca="1" si="14">MAX(C$3:C$86)</f>
        <v>88</v>
      </c>
      <c r="Q4" s="132">
        <f t="shared" ca="1" si="14"/>
        <v>88</v>
      </c>
      <c r="R4" s="132">
        <f t="shared" ca="1" si="14"/>
        <v>88</v>
      </c>
      <c r="V4" s="94" t="s">
        <v>104</v>
      </c>
      <c r="Y4" s="94">
        <f ca="1">Y3*INT(O5/Y3)</f>
        <v>14</v>
      </c>
      <c r="AN4" s="97">
        <v>2</v>
      </c>
      <c r="AO4" s="97">
        <f t="shared" ref="AO4:AO67" ca="1" si="15">ABS(_xlfn.NORM.INV(RAND(),$AQ$1,$AS$1))</f>
        <v>17.868625666133777</v>
      </c>
      <c r="AP4" s="97">
        <f ca="1">SMALL($AO$3:$AO$86,ROWS(AO$3:AO4))</f>
        <v>14.350306009354949</v>
      </c>
      <c r="AQ4" s="119">
        <f t="shared" ref="AQ4:AQ67" ca="1" si="16">AR4+RAND()</f>
        <v>1.7259899322360854</v>
      </c>
      <c r="AR4" s="119">
        <v>1.5</v>
      </c>
      <c r="AS4" s="86">
        <f t="shared" ca="1" si="7"/>
        <v>25</v>
      </c>
      <c r="AT4" s="86">
        <f t="shared" ref="AT4:AT67" ca="1" si="17">RAND()</f>
        <v>8.1053582396495294E-2</v>
      </c>
      <c r="AU4" s="86">
        <f ca="1">INDEX($AS$3:$AS$86,MATCH(SMALL($AT$3:$AT$86,ROWS(AT$3:AT4)),$AT$3:$AT$86,0))</f>
        <v>70</v>
      </c>
      <c r="AV4" s="86">
        <f ca="1">SMALL($AS$3:$AS$86,ROWS(AV$3:AV4))</f>
        <v>19</v>
      </c>
      <c r="AW4" s="94">
        <f ca="1">VLOOKUP(SMALL($BB$45:$BB$86,AX4),$BB$45:$BC$86,2,0)</f>
        <v>48</v>
      </c>
      <c r="AX4" s="94">
        <v>1</v>
      </c>
      <c r="BA4" s="94">
        <v>2</v>
      </c>
      <c r="BB4" s="94">
        <f t="shared" ref="BB4:BB67" ca="1" si="18">RAND()</f>
        <v>0.20014706435119245</v>
      </c>
      <c r="BC4" s="94">
        <f t="shared" ref="BC4:BC67" ca="1" si="19">AV4</f>
        <v>19</v>
      </c>
    </row>
    <row r="5" spans="1:55" ht="17.25" thickBot="1" x14ac:dyDescent="0.35">
      <c r="A5" s="9">
        <v>3</v>
      </c>
      <c r="B5" s="109">
        <f t="shared" ca="1" si="8"/>
        <v>31</v>
      </c>
      <c r="C5" s="110">
        <f t="shared" ca="1" si="9"/>
        <v>21</v>
      </c>
      <c r="D5" s="111">
        <f t="shared" ca="1" si="10"/>
        <v>31</v>
      </c>
      <c r="E5" s="112">
        <f t="shared" ca="1" si="11"/>
        <v>50</v>
      </c>
      <c r="F5" s="113" t="str">
        <f t="shared" ca="1" si="4"/>
        <v>35 - 42</v>
      </c>
      <c r="G5" s="114">
        <f t="shared" ca="1" si="12"/>
        <v>35</v>
      </c>
      <c r="H5" s="115">
        <f t="shared" ca="1" si="0"/>
        <v>42</v>
      </c>
      <c r="I5" s="160">
        <f t="shared" ca="1" si="5"/>
        <v>35</v>
      </c>
      <c r="J5" s="116">
        <f t="shared" ca="1" si="13"/>
        <v>14</v>
      </c>
      <c r="K5" s="117">
        <f t="shared" ca="1" si="1"/>
        <v>0.16666666666666666</v>
      </c>
      <c r="L5" s="118">
        <f t="shared" ca="1" si="2"/>
        <v>0.41666666666666669</v>
      </c>
      <c r="N5" s="129" t="s">
        <v>14</v>
      </c>
      <c r="O5" s="132">
        <f ca="1">MIN(B$3:B$84)</f>
        <v>16</v>
      </c>
      <c r="P5" s="132">
        <f t="shared" ref="P5:R5" ca="1" si="20">MIN(C$3:C$84)</f>
        <v>16</v>
      </c>
      <c r="Q5" s="132">
        <f t="shared" ca="1" si="20"/>
        <v>16</v>
      </c>
      <c r="R5" s="132">
        <f t="shared" ca="1" si="20"/>
        <v>16</v>
      </c>
      <c r="V5" s="94" t="s">
        <v>101</v>
      </c>
      <c r="Y5" s="94">
        <f ca="1">ROUNDUP(O4/Y3,0)</f>
        <v>13</v>
      </c>
      <c r="AN5" s="97">
        <v>3</v>
      </c>
      <c r="AO5" s="97">
        <f t="shared" ca="1" si="15"/>
        <v>16.977110148932507</v>
      </c>
      <c r="AP5" s="97">
        <f ca="1">SMALL($AO$3:$AO$86,ROWS(AO$3:AO5))</f>
        <v>15.403406631600415</v>
      </c>
      <c r="AQ5" s="119">
        <f t="shared" ca="1" si="16"/>
        <v>2.0105411610214814</v>
      </c>
      <c r="AR5" s="119">
        <v>2</v>
      </c>
      <c r="AS5" s="86">
        <f t="shared" ca="1" si="7"/>
        <v>31</v>
      </c>
      <c r="AT5" s="86">
        <f t="shared" ca="1" si="17"/>
        <v>1.2142956405973293E-2</v>
      </c>
      <c r="AU5" s="86">
        <f ca="1">INDEX($AS$3:$AS$86,MATCH(SMALL($AT$3:$AT$86,ROWS(AT$3:AT5)),$AT$3:$AT$86,0))</f>
        <v>31</v>
      </c>
      <c r="AV5" s="86">
        <f ca="1">SMALL($AS$3:$AS$86,ROWS(AV$3:AV5))</f>
        <v>21</v>
      </c>
      <c r="AW5" s="94">
        <f ca="1">VLOOKUP(SMALL($BB$45:$BB$86,AX5),$BB$45:$BC$86,2,0)</f>
        <v>50</v>
      </c>
      <c r="AX5" s="94">
        <v>2</v>
      </c>
      <c r="BA5" s="94">
        <v>3</v>
      </c>
      <c r="BB5" s="94">
        <f t="shared" ca="1" si="18"/>
        <v>0.96479774588784073</v>
      </c>
      <c r="BC5" s="94">
        <f t="shared" ca="1" si="19"/>
        <v>21</v>
      </c>
    </row>
    <row r="6" spans="1:55" ht="17.25" thickBot="1" x14ac:dyDescent="0.35">
      <c r="A6" s="9">
        <v>4</v>
      </c>
      <c r="B6" s="109">
        <f t="shared" ca="1" si="8"/>
        <v>38</v>
      </c>
      <c r="C6" s="110">
        <f t="shared" ca="1" si="9"/>
        <v>23</v>
      </c>
      <c r="D6" s="111">
        <f t="shared" ca="1" si="10"/>
        <v>29</v>
      </c>
      <c r="E6" s="112">
        <f t="shared" ca="1" si="11"/>
        <v>43</v>
      </c>
      <c r="F6" s="113" t="str">
        <f t="shared" ca="1" si="4"/>
        <v>42 - 49</v>
      </c>
      <c r="G6" s="114">
        <f t="shared" ca="1" si="12"/>
        <v>42</v>
      </c>
      <c r="H6" s="115">
        <f t="shared" ca="1" si="0"/>
        <v>49</v>
      </c>
      <c r="I6" s="160">
        <f t="shared" ca="1" si="5"/>
        <v>53</v>
      </c>
      <c r="J6" s="116">
        <f t="shared" ca="1" si="13"/>
        <v>18</v>
      </c>
      <c r="K6" s="117">
        <f t="shared" ca="1" si="1"/>
        <v>0.21428571428571427</v>
      </c>
      <c r="L6" s="118">
        <f t="shared" ca="1" si="2"/>
        <v>0.63095238095238093</v>
      </c>
      <c r="N6" s="129" t="s">
        <v>5</v>
      </c>
      <c r="O6" s="132">
        <f ca="1">O4-O5</f>
        <v>72</v>
      </c>
      <c r="P6" s="132">
        <f t="shared" ref="P6:R6" ca="1" si="21">P4-P5</f>
        <v>72</v>
      </c>
      <c r="Q6" s="132">
        <f t="shared" ca="1" si="21"/>
        <v>72</v>
      </c>
      <c r="R6" s="132">
        <f t="shared" ca="1" si="21"/>
        <v>72</v>
      </c>
      <c r="V6" s="102" t="s">
        <v>105</v>
      </c>
      <c r="W6" s="102"/>
      <c r="X6" s="102"/>
      <c r="Y6" s="94">
        <f ca="1">Y5*Y3</f>
        <v>91</v>
      </c>
      <c r="AN6" s="97">
        <v>4</v>
      </c>
      <c r="AO6" s="97">
        <f t="shared" ca="1" si="15"/>
        <v>22.458472352847291</v>
      </c>
      <c r="AP6" s="97">
        <f ca="1">SMALL($AO$3:$AO$86,ROWS(AO$3:AO6))</f>
        <v>16.111917358183799</v>
      </c>
      <c r="AQ6" s="119">
        <f t="shared" ca="1" si="16"/>
        <v>1.7923786798666987</v>
      </c>
      <c r="AR6" s="119">
        <v>1</v>
      </c>
      <c r="AS6" s="86">
        <f t="shared" ca="1" si="7"/>
        <v>29</v>
      </c>
      <c r="AT6" s="86">
        <f t="shared" ca="1" si="17"/>
        <v>0.90006508260655704</v>
      </c>
      <c r="AU6" s="86">
        <f ca="1">INDEX($AS$3:$AS$86,MATCH(SMALL($AT$3:$AT$86,ROWS(AT$3:AT6)),$AT$3:$AT$86,0))</f>
        <v>38</v>
      </c>
      <c r="AV6" s="86">
        <f ca="1">SMALL($AS$3:$AS$86,ROWS(AV$3:AV6))</f>
        <v>23</v>
      </c>
      <c r="AW6" s="94">
        <f ca="1">VLOOKUP(SMALL($BB$3:$BB$44,AX6),$BB$3:$BC$44,2,0)</f>
        <v>43</v>
      </c>
      <c r="AX6" s="94">
        <v>2</v>
      </c>
      <c r="BA6" s="94">
        <v>4</v>
      </c>
      <c r="BB6" s="94">
        <f t="shared" ca="1" si="18"/>
        <v>0.5087245745224237</v>
      </c>
      <c r="BC6" s="94">
        <f t="shared" ca="1" si="19"/>
        <v>23</v>
      </c>
    </row>
    <row r="7" spans="1:55" ht="17.25" thickBot="1" x14ac:dyDescent="0.35">
      <c r="A7" s="9">
        <v>5</v>
      </c>
      <c r="B7" s="109">
        <f t="shared" ca="1" si="8"/>
        <v>53</v>
      </c>
      <c r="C7" s="110">
        <f t="shared" ca="1" si="9"/>
        <v>24</v>
      </c>
      <c r="D7" s="111">
        <f t="shared" ca="1" si="10"/>
        <v>30</v>
      </c>
      <c r="E7" s="112">
        <f t="shared" ca="1" si="11"/>
        <v>41</v>
      </c>
      <c r="F7" s="113" t="str">
        <f t="shared" ca="1" si="4"/>
        <v>49 - 56</v>
      </c>
      <c r="G7" s="114">
        <f t="shared" ca="1" si="12"/>
        <v>49</v>
      </c>
      <c r="H7" s="115">
        <f t="shared" ca="1" si="0"/>
        <v>56</v>
      </c>
      <c r="I7" s="160">
        <f t="shared" ca="1" si="5"/>
        <v>59</v>
      </c>
      <c r="J7" s="116">
        <f t="shared" ca="1" si="13"/>
        <v>6</v>
      </c>
      <c r="K7" s="117">
        <f t="shared" ca="1" si="1"/>
        <v>7.1428571428571425E-2</v>
      </c>
      <c r="L7" s="118">
        <f t="shared" ca="1" si="2"/>
        <v>0.70238095238095233</v>
      </c>
      <c r="N7" s="129" t="s">
        <v>15</v>
      </c>
      <c r="O7" s="132">
        <f ca="1">_xlfn.STDEV.S(B$3:B$86)</f>
        <v>15.263543500235835</v>
      </c>
      <c r="P7" s="132">
        <f t="shared" ref="P7:R7" ca="1" si="22">_xlfn.STDEV.S(C$3:C$86)</f>
        <v>15.263543500235835</v>
      </c>
      <c r="Q7" s="132">
        <f t="shared" ca="1" si="22"/>
        <v>15.263543500235835</v>
      </c>
      <c r="R7" s="132">
        <f t="shared" ca="1" si="22"/>
        <v>15.263543500235835</v>
      </c>
      <c r="V7" s="94" t="s">
        <v>106</v>
      </c>
      <c r="Y7" s="94">
        <v>4</v>
      </c>
      <c r="AN7" s="97">
        <v>5</v>
      </c>
      <c r="AO7" s="97">
        <f t="shared" ca="1" si="15"/>
        <v>26.504285124478791</v>
      </c>
      <c r="AP7" s="97">
        <f ca="1">SMALL($AO$3:$AO$86,ROWS(AO$3:AO7))</f>
        <v>16.195518517065146</v>
      </c>
      <c r="AQ7" s="119">
        <f t="shared" ca="1" si="16"/>
        <v>1.8051814654821212</v>
      </c>
      <c r="AR7" s="119">
        <f>AR3</f>
        <v>1</v>
      </c>
      <c r="AS7" s="86">
        <f t="shared" ca="1" si="7"/>
        <v>30</v>
      </c>
      <c r="AT7" s="86">
        <f t="shared" ca="1" si="17"/>
        <v>0.92226834043641737</v>
      </c>
      <c r="AU7" s="86">
        <f ca="1">INDEX($AS$3:$AS$86,MATCH(SMALL($AT$3:$AT$86,ROWS(AT$3:AT7)),$AT$3:$AT$86,0))</f>
        <v>53</v>
      </c>
      <c r="AV7" s="86">
        <f ca="1">SMALL($AS$3:$AS$86,ROWS(AV$3:AV7))</f>
        <v>24</v>
      </c>
      <c r="AW7" s="94">
        <f ca="1">VLOOKUP(SMALL($BB$3:$BB$44,AX7),$BB$3:$BC$44,2,0)</f>
        <v>41</v>
      </c>
      <c r="AX7" s="94">
        <f>2+AX3</f>
        <v>3</v>
      </c>
      <c r="BA7" s="94">
        <v>5</v>
      </c>
      <c r="BB7" s="94">
        <f t="shared" ca="1" si="18"/>
        <v>0.87882111509519789</v>
      </c>
      <c r="BC7" s="94">
        <f t="shared" ca="1" si="19"/>
        <v>24</v>
      </c>
    </row>
    <row r="8" spans="1:55" ht="17.25" thickBot="1" x14ac:dyDescent="0.35">
      <c r="A8" s="9">
        <v>6</v>
      </c>
      <c r="B8" s="109">
        <f t="shared" ca="1" si="8"/>
        <v>65</v>
      </c>
      <c r="C8" s="110">
        <f t="shared" ca="1" si="9"/>
        <v>25</v>
      </c>
      <c r="D8" s="111">
        <f t="shared" ca="1" si="10"/>
        <v>40</v>
      </c>
      <c r="E8" s="112">
        <f t="shared" ca="1" si="11"/>
        <v>47</v>
      </c>
      <c r="F8" s="113" t="str">
        <f t="shared" ca="1" si="4"/>
        <v>56 - 63</v>
      </c>
      <c r="G8" s="114">
        <f t="shared" ca="1" si="12"/>
        <v>56</v>
      </c>
      <c r="H8" s="115">
        <f t="shared" ca="1" si="0"/>
        <v>63</v>
      </c>
      <c r="I8" s="160">
        <f t="shared" ca="1" si="5"/>
        <v>72</v>
      </c>
      <c r="J8" s="116">
        <f t="shared" ca="1" si="13"/>
        <v>13</v>
      </c>
      <c r="K8" s="117">
        <f t="shared" ca="1" si="1"/>
        <v>0.15476190476190477</v>
      </c>
      <c r="L8" s="118">
        <f t="shared" ca="1" si="2"/>
        <v>0.8571428571428571</v>
      </c>
      <c r="N8" s="129" t="s">
        <v>16</v>
      </c>
      <c r="O8" s="132">
        <f ca="1">O7/O2</f>
        <v>0.33293629031934829</v>
      </c>
      <c r="P8" s="132">
        <f t="shared" ref="P8:R8" ca="1" si="23">P7/P2</f>
        <v>0.33293629031934829</v>
      </c>
      <c r="Q8" s="132">
        <f t="shared" ca="1" si="23"/>
        <v>0.33293629031934829</v>
      </c>
      <c r="R8" s="132">
        <f t="shared" ca="1" si="23"/>
        <v>0.33293629031934829</v>
      </c>
      <c r="AN8" s="97">
        <v>6</v>
      </c>
      <c r="AO8" s="97">
        <f t="shared" ca="1" si="15"/>
        <v>26.275142590762879</v>
      </c>
      <c r="AP8" s="97">
        <f ca="1">SMALL($AO$3:$AO$86,ROWS(AO$3:AO8))</f>
        <v>16.288170445476879</v>
      </c>
      <c r="AQ8" s="119">
        <f t="shared" ca="1" si="16"/>
        <v>2.4465826973170723</v>
      </c>
      <c r="AR8" s="119">
        <f t="shared" ref="AR8:AR71" si="24">AR4</f>
        <v>1.5</v>
      </c>
      <c r="AS8" s="86">
        <f t="shared" ca="1" si="7"/>
        <v>40</v>
      </c>
      <c r="AT8" s="86">
        <f t="shared" ca="1" si="17"/>
        <v>0.5871632957027203</v>
      </c>
      <c r="AU8" s="86">
        <f ca="1">INDEX($AS$3:$AS$86,MATCH(SMALL($AT$3:$AT$86,ROWS(AT$3:AT8)),$AT$3:$AT$86,0))</f>
        <v>65</v>
      </c>
      <c r="AV8" s="86">
        <f ca="1">SMALL($AS$3:$AS$86,ROWS(AV$3:AV8))</f>
        <v>25</v>
      </c>
      <c r="AW8" s="94">
        <f ca="1">VLOOKUP(SMALL($BB$45:$BB$86,AX8),$BB$45:$BC$86,2,0)</f>
        <v>47</v>
      </c>
      <c r="AX8" s="94">
        <f>2+AX4</f>
        <v>3</v>
      </c>
      <c r="BA8" s="94">
        <v>6</v>
      </c>
      <c r="BB8" s="94">
        <f t="shared" ca="1" si="18"/>
        <v>0.94660391697418156</v>
      </c>
      <c r="BC8" s="94">
        <f t="shared" ca="1" si="19"/>
        <v>25</v>
      </c>
    </row>
    <row r="9" spans="1:55" ht="17.25" thickBot="1" x14ac:dyDescent="0.35">
      <c r="A9" s="9">
        <v>7</v>
      </c>
      <c r="B9" s="109">
        <f t="shared" ca="1" si="8"/>
        <v>56</v>
      </c>
      <c r="C9" s="110">
        <f t="shared" ca="1" si="9"/>
        <v>27</v>
      </c>
      <c r="D9" s="111">
        <f t="shared" ca="1" si="10"/>
        <v>36</v>
      </c>
      <c r="E9" s="112">
        <f t="shared" ca="1" si="11"/>
        <v>69</v>
      </c>
      <c r="F9" s="113" t="str">
        <f t="shared" ca="1" si="4"/>
        <v>63 - 70</v>
      </c>
      <c r="G9" s="114">
        <f t="shared" ca="1" si="12"/>
        <v>63</v>
      </c>
      <c r="H9" s="115">
        <f t="shared" ca="1" si="0"/>
        <v>70</v>
      </c>
      <c r="I9" s="160">
        <f t="shared" ca="1" si="5"/>
        <v>79</v>
      </c>
      <c r="J9" s="116">
        <f t="shared" ca="1" si="13"/>
        <v>7</v>
      </c>
      <c r="K9" s="117">
        <f t="shared" ca="1" si="1"/>
        <v>8.3333333333333329E-2</v>
      </c>
      <c r="L9" s="118">
        <f t="shared" ca="1" si="2"/>
        <v>0.94047619047619047</v>
      </c>
      <c r="N9" s="152" t="s">
        <v>100</v>
      </c>
      <c r="O9" s="153">
        <f ca="1">O2/O3</f>
        <v>1.0187830687830688</v>
      </c>
      <c r="P9" s="153">
        <f t="shared" ref="P9:R9" ca="1" si="25">P2/P3</f>
        <v>1.0187830687830688</v>
      </c>
      <c r="Q9" s="153">
        <f t="shared" ca="1" si="25"/>
        <v>1.0187830687830688</v>
      </c>
      <c r="R9" s="153">
        <f t="shared" ca="1" si="25"/>
        <v>1.0187830687830688</v>
      </c>
      <c r="AN9" s="97">
        <v>8</v>
      </c>
      <c r="AO9" s="97">
        <f t="shared" ca="1" si="15"/>
        <v>27.179078101903105</v>
      </c>
      <c r="AP9" s="97">
        <f ca="1">SMALL($AO$3:$AO$86,ROWS(AO$3:AO9))</f>
        <v>16.438212384513427</v>
      </c>
      <c r="AQ9" s="119">
        <f t="shared" ca="1" si="16"/>
        <v>2.1893380077934954</v>
      </c>
      <c r="AR9" s="119">
        <f t="shared" si="24"/>
        <v>2</v>
      </c>
      <c r="AS9" s="86">
        <f t="shared" ca="1" si="7"/>
        <v>36</v>
      </c>
      <c r="AT9" s="86">
        <f t="shared" ca="1" si="17"/>
        <v>0.84650745431944385</v>
      </c>
      <c r="AU9" s="86">
        <f ca="1">INDEX($AS$3:$AS$86,MATCH(SMALL($AT$3:$AT$86,ROWS(AT$3:AT9)),$AT$3:$AT$86,0))</f>
        <v>56</v>
      </c>
      <c r="AV9" s="86">
        <f ca="1">SMALL($AS$3:$AS$86,ROWS(AV$3:AV9))</f>
        <v>27</v>
      </c>
      <c r="AW9" s="94">
        <f ca="1">VLOOKUP(SMALL($BB$45:$BB$86,AX9),$BB$45:$BC$86,2,0)</f>
        <v>69</v>
      </c>
      <c r="AX9" s="94">
        <f>2+AX5</f>
        <v>4</v>
      </c>
      <c r="BA9" s="94">
        <v>7</v>
      </c>
      <c r="BB9" s="94">
        <f t="shared" ca="1" si="18"/>
        <v>6.7256472607967632E-2</v>
      </c>
      <c r="BC9" s="94">
        <f t="shared" ca="1" si="19"/>
        <v>27</v>
      </c>
    </row>
    <row r="10" spans="1:55" ht="17.25" thickBot="1" x14ac:dyDescent="0.35">
      <c r="A10" s="9">
        <v>8</v>
      </c>
      <c r="B10" s="109">
        <f t="shared" ca="1" si="8"/>
        <v>62</v>
      </c>
      <c r="C10" s="110">
        <f t="shared" ca="1" si="9"/>
        <v>28</v>
      </c>
      <c r="D10" s="111">
        <f t="shared" ca="1" si="10"/>
        <v>19</v>
      </c>
      <c r="E10" s="112">
        <f t="shared" ca="1" si="11"/>
        <v>30</v>
      </c>
      <c r="F10" s="113" t="str">
        <f t="shared" ca="1" si="4"/>
        <v>70 - 77</v>
      </c>
      <c r="G10" s="114">
        <f t="shared" ca="1" si="12"/>
        <v>70</v>
      </c>
      <c r="H10" s="115">
        <f t="shared" ca="1" si="0"/>
        <v>77</v>
      </c>
      <c r="I10" s="160">
        <f t="shared" ca="1" si="5"/>
        <v>82</v>
      </c>
      <c r="J10" s="116">
        <f t="shared" ca="1" si="13"/>
        <v>3</v>
      </c>
      <c r="K10" s="117">
        <f t="shared" ca="1" si="1"/>
        <v>3.5714285714285712E-2</v>
      </c>
      <c r="L10" s="118">
        <f t="shared" ca="1" si="2"/>
        <v>0.97619047619047616</v>
      </c>
      <c r="N10" s="130" t="s">
        <v>91</v>
      </c>
      <c r="O10" s="133">
        <f ca="1">O6/O2</f>
        <v>1.5705011685276551</v>
      </c>
      <c r="P10" s="133">
        <f t="shared" ref="P10:R10" ca="1" si="26">P6/P2</f>
        <v>1.5705011685276551</v>
      </c>
      <c r="Q10" s="133">
        <f t="shared" ca="1" si="26"/>
        <v>1.5705011685276551</v>
      </c>
      <c r="R10" s="133">
        <f t="shared" ca="1" si="26"/>
        <v>1.5705011685276551</v>
      </c>
      <c r="AN10" s="97">
        <v>7</v>
      </c>
      <c r="AO10" s="97">
        <f t="shared" ca="1" si="15"/>
        <v>20.976241818064917</v>
      </c>
      <c r="AP10" s="97">
        <f ca="1">SMALL($AO$3:$AO$86,ROWS(AO$3:AO10))</f>
        <v>16.977110148932507</v>
      </c>
      <c r="AQ10" s="119">
        <f t="shared" ca="1" si="16"/>
        <v>1.1185025741999282</v>
      </c>
      <c r="AR10" s="119">
        <f t="shared" si="24"/>
        <v>1</v>
      </c>
      <c r="AS10" s="86">
        <f t="shared" ca="1" si="7"/>
        <v>19</v>
      </c>
      <c r="AT10" s="86">
        <f t="shared" ca="1" si="17"/>
        <v>0.57943151575225615</v>
      </c>
      <c r="AU10" s="86">
        <f ca="1">INDEX($AS$3:$AS$86,MATCH(SMALL($AT$3:$AT$86,ROWS(AT$3:AT10)),$AT$3:$AT$86,0))</f>
        <v>62</v>
      </c>
      <c r="AV10" s="86">
        <f ca="1">SMALL($AS$3:$AS$86,ROWS(AV$3:AV10))</f>
        <v>28</v>
      </c>
      <c r="AW10" s="94">
        <f ca="1">VLOOKUP(SMALL($BB$3:$BB$44,AX10),$BB$3:$BC$44,2,0)</f>
        <v>30</v>
      </c>
      <c r="AX10" s="94">
        <f>2+AX6</f>
        <v>4</v>
      </c>
      <c r="BA10" s="94">
        <v>8</v>
      </c>
      <c r="BB10" s="94">
        <f t="shared" ca="1" si="18"/>
        <v>0.3414657243338115</v>
      </c>
      <c r="BC10" s="94">
        <f t="shared" ca="1" si="19"/>
        <v>28</v>
      </c>
    </row>
    <row r="11" spans="1:55" ht="17.25" thickBot="1" x14ac:dyDescent="0.35">
      <c r="A11" s="9">
        <v>9</v>
      </c>
      <c r="B11" s="109">
        <f t="shared" ca="1" si="8"/>
        <v>25</v>
      </c>
      <c r="C11" s="110">
        <f t="shared" ca="1" si="9"/>
        <v>29</v>
      </c>
      <c r="D11" s="111">
        <f t="shared" ca="1" si="10"/>
        <v>23</v>
      </c>
      <c r="E11" s="112">
        <f t="shared" ca="1" si="11"/>
        <v>27</v>
      </c>
      <c r="F11" s="113" t="str">
        <f t="shared" ca="1" si="4"/>
        <v>77 - 84</v>
      </c>
      <c r="G11" s="114">
        <f t="shared" ca="1" si="12"/>
        <v>77</v>
      </c>
      <c r="H11" s="115">
        <f t="shared" ca="1" si="0"/>
        <v>84</v>
      </c>
      <c r="I11" s="160">
        <f t="shared" ca="1" si="5"/>
        <v>82</v>
      </c>
      <c r="J11" s="116">
        <f t="shared" ca="1" si="13"/>
        <v>0</v>
      </c>
      <c r="K11" s="117">
        <f t="shared" ca="1" si="1"/>
        <v>0</v>
      </c>
      <c r="L11" s="118">
        <f t="shared" ca="1" si="2"/>
        <v>0.97619047619047616</v>
      </c>
      <c r="AN11" s="97">
        <v>12</v>
      </c>
      <c r="AO11" s="97">
        <f t="shared" ca="1" si="15"/>
        <v>25.58780588912883</v>
      </c>
      <c r="AP11" s="97">
        <f ca="1">SMALL($AO$3:$AO$86,ROWS(AO$3:AO11))</f>
        <v>17.205775334134973</v>
      </c>
      <c r="AQ11" s="119">
        <f t="shared" ca="1" si="16"/>
        <v>1.2808866348580232</v>
      </c>
      <c r="AR11" s="119">
        <f t="shared" si="24"/>
        <v>1</v>
      </c>
      <c r="AS11" s="86">
        <f t="shared" ca="1" si="7"/>
        <v>23</v>
      </c>
      <c r="AT11" s="86">
        <f t="shared" ca="1" si="17"/>
        <v>0.31753327253750763</v>
      </c>
      <c r="AU11" s="86">
        <f ca="1">INDEX($AS$3:$AS$86,MATCH(SMALL($AT$3:$AT$86,ROWS(AT$3:AT11)),$AT$3:$AT$86,0))</f>
        <v>25</v>
      </c>
      <c r="AV11" s="86">
        <f ca="1">SMALL($AS$3:$AS$86,ROWS(AV$3:AV11))</f>
        <v>29</v>
      </c>
      <c r="AW11" s="94">
        <f ca="1">VLOOKUP(SMALL($BB$3:$BB$44,AX11),$BB$3:$BC$44,2,0)</f>
        <v>27</v>
      </c>
      <c r="AX11" s="94">
        <f t="shared" ref="AX11:AX74" si="27">2+AX7</f>
        <v>5</v>
      </c>
      <c r="BA11" s="94">
        <v>9</v>
      </c>
      <c r="BB11" s="94">
        <f t="shared" ca="1" si="18"/>
        <v>1.7821753803263785E-2</v>
      </c>
      <c r="BC11" s="94">
        <f t="shared" ca="1" si="19"/>
        <v>29</v>
      </c>
    </row>
    <row r="12" spans="1:55" ht="17.25" thickBot="1" x14ac:dyDescent="0.35">
      <c r="A12" s="9">
        <v>10</v>
      </c>
      <c r="B12" s="109">
        <f t="shared" ca="1" si="8"/>
        <v>58</v>
      </c>
      <c r="C12" s="110">
        <f t="shared" ca="1" si="9"/>
        <v>30</v>
      </c>
      <c r="D12" s="111">
        <f t="shared" ca="1" si="10"/>
        <v>27</v>
      </c>
      <c r="E12" s="112">
        <f t="shared" ca="1" si="11"/>
        <v>47</v>
      </c>
      <c r="F12" s="113" t="str">
        <f t="shared" ca="1" si="4"/>
        <v>84 - 91</v>
      </c>
      <c r="G12" s="114">
        <f t="shared" ca="1" si="12"/>
        <v>84</v>
      </c>
      <c r="H12" s="115">
        <f t="shared" ca="1" si="0"/>
        <v>91</v>
      </c>
      <c r="I12" s="160">
        <f t="shared" ca="1" si="5"/>
        <v>84</v>
      </c>
      <c r="J12" s="116">
        <f t="shared" ca="1" si="13"/>
        <v>2</v>
      </c>
      <c r="K12" s="117">
        <f t="shared" ca="1" si="1"/>
        <v>2.3809523809523808E-2</v>
      </c>
      <c r="L12" s="118">
        <f t="shared" ca="1" si="2"/>
        <v>1</v>
      </c>
      <c r="AN12" s="97">
        <v>9</v>
      </c>
      <c r="AO12" s="97">
        <f t="shared" ca="1" si="15"/>
        <v>31.204763333907515</v>
      </c>
      <c r="AP12" s="97">
        <f ca="1">SMALL($AO$3:$AO$86,ROWS(AO$3:AO12))</f>
        <v>17.498607557020328</v>
      </c>
      <c r="AQ12" s="119">
        <f t="shared" ca="1" si="16"/>
        <v>1.5158880950313383</v>
      </c>
      <c r="AR12" s="119">
        <f t="shared" si="24"/>
        <v>1.5</v>
      </c>
      <c r="AS12" s="86">
        <f t="shared" ca="1" si="7"/>
        <v>27</v>
      </c>
      <c r="AT12" s="86">
        <f t="shared" ca="1" si="17"/>
        <v>0.72038709553157365</v>
      </c>
      <c r="AU12" s="86">
        <f ca="1">INDEX($AS$3:$AS$86,MATCH(SMALL($AT$3:$AT$86,ROWS(AT$3:AT12)),$AT$3:$AT$86,0))</f>
        <v>58</v>
      </c>
      <c r="AV12" s="86">
        <f ca="1">SMALL($AS$3:$AS$86,ROWS(AV$3:AV12))</f>
        <v>30</v>
      </c>
      <c r="AW12" s="94">
        <f ca="1">VLOOKUP(SMALL($BB$45:$BB$86,AX12),$BB$45:$BC$86,2,0)</f>
        <v>47</v>
      </c>
      <c r="AX12" s="94">
        <f t="shared" si="27"/>
        <v>5</v>
      </c>
      <c r="BA12" s="94">
        <v>10</v>
      </c>
      <c r="BB12" s="94">
        <f t="shared" ca="1" si="18"/>
        <v>0.80727500200011815</v>
      </c>
      <c r="BC12" s="94">
        <f t="shared" ca="1" si="19"/>
        <v>30</v>
      </c>
    </row>
    <row r="13" spans="1:55" ht="17.25" thickBot="1" x14ac:dyDescent="0.35">
      <c r="A13" s="9">
        <v>11</v>
      </c>
      <c r="B13" s="109">
        <f t="shared" ca="1" si="8"/>
        <v>38</v>
      </c>
      <c r="C13" s="110">
        <f t="shared" ca="1" si="9"/>
        <v>30</v>
      </c>
      <c r="D13" s="111">
        <f t="shared" ca="1" si="10"/>
        <v>45</v>
      </c>
      <c r="E13" s="112">
        <f t="shared" ca="1" si="11"/>
        <v>58</v>
      </c>
      <c r="F13" s="113" t="str">
        <f t="shared" ca="1" si="4"/>
        <v>91 - 98</v>
      </c>
      <c r="G13" s="114">
        <f t="shared" ca="1" si="12"/>
        <v>91</v>
      </c>
      <c r="H13" s="115">
        <f t="shared" ca="1" si="0"/>
        <v>98</v>
      </c>
      <c r="I13" s="160">
        <f t="shared" ca="1" si="5"/>
        <v>84</v>
      </c>
      <c r="J13" s="116">
        <f t="shared" ca="1" si="13"/>
        <v>0</v>
      </c>
      <c r="K13" s="117">
        <f t="shared" ca="1" si="1"/>
        <v>0</v>
      </c>
      <c r="L13" s="118">
        <f t="shared" ca="1" si="2"/>
        <v>1</v>
      </c>
      <c r="AN13" s="97">
        <v>10</v>
      </c>
      <c r="AO13" s="97">
        <f t="shared" ca="1" si="15"/>
        <v>28.085634469347124</v>
      </c>
      <c r="AP13" s="97">
        <f ca="1">SMALL($AO$3:$AO$86,ROWS(AO$3:AO13))</f>
        <v>17.633961913773323</v>
      </c>
      <c r="AQ13" s="119">
        <f t="shared" ca="1" si="16"/>
        <v>2.5083417063527693</v>
      </c>
      <c r="AR13" s="119">
        <f t="shared" si="24"/>
        <v>2</v>
      </c>
      <c r="AS13" s="86">
        <f t="shared" ca="1" si="7"/>
        <v>45</v>
      </c>
      <c r="AT13" s="86">
        <f t="shared" ca="1" si="17"/>
        <v>0.72626462285817472</v>
      </c>
      <c r="AU13" s="86">
        <f ca="1">INDEX($AS$3:$AS$86,MATCH(SMALL($AT$3:$AT$86,ROWS(AT$3:AT13)),$AT$3:$AT$86,0))</f>
        <v>38</v>
      </c>
      <c r="AV13" s="86">
        <f ca="1">SMALL($AS$3:$AS$86,ROWS(AV$3:AV13))</f>
        <v>30</v>
      </c>
      <c r="AW13" s="94">
        <f ca="1">VLOOKUP(SMALL($BB$45:$BB$86,AX13),$BB$45:$BC$86,2,0)</f>
        <v>58</v>
      </c>
      <c r="AX13" s="94">
        <f t="shared" si="27"/>
        <v>6</v>
      </c>
      <c r="BA13" s="94">
        <v>11</v>
      </c>
      <c r="BB13" s="94">
        <f t="shared" ca="1" si="18"/>
        <v>0.57220621724761134</v>
      </c>
      <c r="BC13" s="94">
        <f t="shared" ca="1" si="19"/>
        <v>30</v>
      </c>
    </row>
    <row r="14" spans="1:55" ht="17.25" thickBot="1" x14ac:dyDescent="0.35">
      <c r="A14" s="9">
        <v>12</v>
      </c>
      <c r="B14" s="109">
        <f t="shared" ca="1" si="8"/>
        <v>35</v>
      </c>
      <c r="C14" s="110">
        <f t="shared" ca="1" si="9"/>
        <v>30</v>
      </c>
      <c r="D14" s="111">
        <f t="shared" ca="1" si="10"/>
        <v>21</v>
      </c>
      <c r="E14" s="112">
        <f t="shared" ca="1" si="11"/>
        <v>45</v>
      </c>
      <c r="F14" s="120" t="str">
        <f t="shared" ca="1" si="4"/>
        <v>98 - 105</v>
      </c>
      <c r="G14" s="121">
        <f ca="1">H13</f>
        <v>98</v>
      </c>
      <c r="H14" s="122">
        <f t="shared" ca="1" si="0"/>
        <v>105</v>
      </c>
      <c r="I14" s="161">
        <f t="shared" ca="1" si="5"/>
        <v>84</v>
      </c>
      <c r="J14" s="123">
        <f t="shared" ca="1" si="13"/>
        <v>0</v>
      </c>
      <c r="K14" s="124">
        <f t="shared" ca="1" si="1"/>
        <v>0</v>
      </c>
      <c r="L14" s="125">
        <f t="shared" ca="1" si="2"/>
        <v>1</v>
      </c>
      <c r="AN14" s="97">
        <v>11</v>
      </c>
      <c r="AO14" s="97">
        <f t="shared" ca="1" si="15"/>
        <v>24.432036551769666</v>
      </c>
      <c r="AP14" s="97">
        <f ca="1">SMALL($AO$3:$AO$86,ROWS(AO$3:AO14))</f>
        <v>17.868625666133777</v>
      </c>
      <c r="AQ14" s="119">
        <f t="shared" ca="1" si="16"/>
        <v>1.1531657258997361</v>
      </c>
      <c r="AR14" s="119">
        <f t="shared" si="24"/>
        <v>1</v>
      </c>
      <c r="AS14" s="86">
        <f t="shared" ca="1" si="7"/>
        <v>21</v>
      </c>
      <c r="AT14" s="86">
        <f t="shared" ca="1" si="17"/>
        <v>0.42079117492407347</v>
      </c>
      <c r="AU14" s="86">
        <f ca="1">INDEX($AS$3:$AS$86,MATCH(SMALL($AT$3:$AT$86,ROWS(AT$3:AT14)),$AT$3:$AT$86,0))</f>
        <v>35</v>
      </c>
      <c r="AV14" s="86">
        <f ca="1">SMALL($AS$3:$AS$86,ROWS(AV$3:AV14))</f>
        <v>30</v>
      </c>
      <c r="AW14" s="94">
        <f ca="1">VLOOKUP(SMALL($BB$3:$BB$44,AX14),$BB$3:$BC$44,2,0)</f>
        <v>45</v>
      </c>
      <c r="AX14" s="94">
        <f t="shared" si="27"/>
        <v>6</v>
      </c>
      <c r="BA14" s="94">
        <v>12</v>
      </c>
      <c r="BB14" s="94">
        <f t="shared" ca="1" si="18"/>
        <v>0.30030751880853401</v>
      </c>
      <c r="BC14" s="94">
        <f t="shared" ca="1" si="19"/>
        <v>30</v>
      </c>
    </row>
    <row r="15" spans="1:55" ht="16.5" x14ac:dyDescent="0.3">
      <c r="A15" s="9">
        <v>13</v>
      </c>
      <c r="B15" s="109">
        <f t="shared" ca="1" si="8"/>
        <v>46</v>
      </c>
      <c r="C15" s="110">
        <f t="shared" ca="1" si="9"/>
        <v>30</v>
      </c>
      <c r="D15" s="111">
        <f t="shared" ca="1" si="10"/>
        <v>35</v>
      </c>
      <c r="E15" s="112">
        <f t="shared" ca="1" si="11"/>
        <v>32</v>
      </c>
      <c r="F15" s="126"/>
      <c r="G15" s="116"/>
      <c r="H15" s="116"/>
      <c r="I15" s="116"/>
      <c r="J15" s="116">
        <f ca="1">SUM(J2:J14)</f>
        <v>84</v>
      </c>
      <c r="K15" s="117">
        <f ca="1">SUM(K2:K14)</f>
        <v>1</v>
      </c>
      <c r="L15" s="117"/>
      <c r="AN15" s="97">
        <v>14</v>
      </c>
      <c r="AO15" s="97">
        <f t="shared" ca="1" si="15"/>
        <v>20.836502826009163</v>
      </c>
      <c r="AP15" s="97">
        <f ca="1">SMALL($AO$3:$AO$86,ROWS(AO$3:AO15))</f>
        <v>18.146086759354191</v>
      </c>
      <c r="AQ15" s="119">
        <f t="shared" ca="1" si="16"/>
        <v>1.8905868142600912</v>
      </c>
      <c r="AR15" s="119">
        <f t="shared" si="24"/>
        <v>1</v>
      </c>
      <c r="AS15" s="86">
        <f t="shared" ca="1" si="7"/>
        <v>35</v>
      </c>
      <c r="AT15" s="86">
        <f t="shared" ca="1" si="17"/>
        <v>0.10103274083882474</v>
      </c>
      <c r="AU15" s="86">
        <f ca="1">INDEX($AS$3:$AS$86,MATCH(SMALL($AT$3:$AT$86,ROWS(AT$3:AT15)),$AT$3:$AT$86,0))</f>
        <v>46</v>
      </c>
      <c r="AV15" s="86">
        <f ca="1">SMALL($AS$3:$AS$86,ROWS(AV$3:AV15))</f>
        <v>30</v>
      </c>
      <c r="AW15" s="94">
        <f ca="1">VLOOKUP(SMALL($BB$3:$BB$44,AX15),$BB$3:$BC$44,2,0)</f>
        <v>32</v>
      </c>
      <c r="AX15" s="94">
        <f t="shared" si="27"/>
        <v>7</v>
      </c>
      <c r="BA15" s="94">
        <v>13</v>
      </c>
      <c r="BB15" s="94">
        <f t="shared" ca="1" si="18"/>
        <v>0.44285620507261247</v>
      </c>
      <c r="BC15" s="94">
        <f t="shared" ca="1" si="19"/>
        <v>30</v>
      </c>
    </row>
    <row r="16" spans="1:55" ht="16.5" x14ac:dyDescent="0.3">
      <c r="A16" s="9">
        <v>14</v>
      </c>
      <c r="B16" s="109">
        <f t="shared" ca="1" si="8"/>
        <v>16</v>
      </c>
      <c r="C16" s="110">
        <f t="shared" ca="1" si="9"/>
        <v>30</v>
      </c>
      <c r="D16" s="111">
        <f t="shared" ca="1" si="10"/>
        <v>31</v>
      </c>
      <c r="E16" s="112">
        <f t="shared" ca="1" si="11"/>
        <v>62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5"/>
        <v>23.998762025546615</v>
      </c>
      <c r="AP16" s="97">
        <f ca="1">SMALL($AO$3:$AO$86,ROWS(AO$3:AO16))</f>
        <v>19.874474721108349</v>
      </c>
      <c r="AQ16" s="119">
        <f t="shared" ca="1" si="16"/>
        <v>1.5429603490361479</v>
      </c>
      <c r="AR16" s="119">
        <f t="shared" si="24"/>
        <v>1.5</v>
      </c>
      <c r="AS16" s="86">
        <f t="shared" ca="1" si="7"/>
        <v>31</v>
      </c>
      <c r="AT16" s="86">
        <f t="shared" ca="1" si="17"/>
        <v>0.34848942929784654</v>
      </c>
      <c r="AU16" s="86">
        <f ca="1">INDEX($AS$3:$AS$86,MATCH(SMALL($AT$3:$AT$86,ROWS(AT$3:AT16)),$AT$3:$AT$86,0))</f>
        <v>16</v>
      </c>
      <c r="AV16" s="86">
        <f ca="1">SMALL($AS$3:$AS$86,ROWS(AV$3:AV16))</f>
        <v>30</v>
      </c>
      <c r="AW16" s="94">
        <f ca="1">VLOOKUP(SMALL($BB$45:$BB$86,AX16),$BB$45:$BC$86,2,0)</f>
        <v>62</v>
      </c>
      <c r="AX16" s="94">
        <f t="shared" si="27"/>
        <v>7</v>
      </c>
      <c r="BA16" s="94">
        <v>14</v>
      </c>
      <c r="BB16" s="94">
        <f t="shared" ca="1" si="18"/>
        <v>5.9742425451702053E-2</v>
      </c>
      <c r="BC16" s="94">
        <f t="shared" ca="1" si="19"/>
        <v>30</v>
      </c>
    </row>
    <row r="17" spans="1:55" ht="16.5" x14ac:dyDescent="0.3">
      <c r="A17" s="9">
        <v>15</v>
      </c>
      <c r="B17" s="109">
        <f t="shared" ca="1" si="8"/>
        <v>47</v>
      </c>
      <c r="C17" s="110">
        <f t="shared" ca="1" si="9"/>
        <v>31</v>
      </c>
      <c r="D17" s="111">
        <f t="shared" ca="1" si="10"/>
        <v>57</v>
      </c>
      <c r="E17" s="112">
        <f t="shared" ca="1" si="11"/>
        <v>45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5"/>
        <v>23.813234309355117</v>
      </c>
      <c r="AP17" s="97">
        <f ca="1">SMALL($AO$3:$AO$86,ROWS(AO$3:AO17))</f>
        <v>20.190620262769229</v>
      </c>
      <c r="AQ17" s="119">
        <f t="shared" ca="1" si="16"/>
        <v>2.8130754170289416</v>
      </c>
      <c r="AR17" s="119">
        <f t="shared" si="24"/>
        <v>2</v>
      </c>
      <c r="AS17" s="86">
        <f t="shared" ca="1" si="7"/>
        <v>57</v>
      </c>
      <c r="AT17" s="86">
        <f t="shared" ca="1" si="17"/>
        <v>0.4231995278719396</v>
      </c>
      <c r="AU17" s="86">
        <f ca="1">INDEX($AS$3:$AS$86,MATCH(SMALL($AT$3:$AT$86,ROWS(AT$3:AT17)),$AT$3:$AT$86,0))</f>
        <v>47</v>
      </c>
      <c r="AV17" s="86">
        <f ca="1">SMALL($AS$3:$AS$86,ROWS(AV$3:AV17))</f>
        <v>31</v>
      </c>
      <c r="AW17" s="94">
        <f ca="1">VLOOKUP(SMALL($BB$45:$BB$86,AX17),$BB$45:$BC$86,2,0)</f>
        <v>45</v>
      </c>
      <c r="AX17" s="94">
        <f t="shared" si="27"/>
        <v>8</v>
      </c>
      <c r="BA17" s="94">
        <v>15</v>
      </c>
      <c r="BB17" s="94">
        <f t="shared" ca="1" si="18"/>
        <v>0.59680700652439711</v>
      </c>
      <c r="BC17" s="94">
        <f t="shared" ca="1" si="19"/>
        <v>31</v>
      </c>
    </row>
    <row r="18" spans="1:55" ht="16.5" x14ac:dyDescent="0.3">
      <c r="A18" s="9">
        <v>16</v>
      </c>
      <c r="B18" s="109">
        <f t="shared" ca="1" si="8"/>
        <v>40</v>
      </c>
      <c r="C18" s="110">
        <f t="shared" ca="1" si="9"/>
        <v>31</v>
      </c>
      <c r="D18" s="111">
        <f t="shared" ca="1" si="10"/>
        <v>36</v>
      </c>
      <c r="E18" s="112">
        <f t="shared" ca="1" si="11"/>
        <v>31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5"/>
        <v>30.331979519758299</v>
      </c>
      <c r="AP18" s="97">
        <f ca="1">SMALL($AO$3:$AO$86,ROWS(AO$3:AO18))</f>
        <v>20.331965037824226</v>
      </c>
      <c r="AQ18" s="119">
        <f t="shared" ca="1" si="16"/>
        <v>1.7398143245858768</v>
      </c>
      <c r="AR18" s="119">
        <f t="shared" si="24"/>
        <v>1</v>
      </c>
      <c r="AS18" s="86">
        <f t="shared" ca="1" si="7"/>
        <v>36</v>
      </c>
      <c r="AT18" s="86">
        <f t="shared" ca="1" si="17"/>
        <v>0.17274310032216966</v>
      </c>
      <c r="AU18" s="86">
        <f ca="1">INDEX($AS$3:$AS$86,MATCH(SMALL($AT$3:$AT$86,ROWS(AT$3:AT18)),$AT$3:$AT$86,0))</f>
        <v>40</v>
      </c>
      <c r="AV18" s="86">
        <f ca="1">SMALL($AS$3:$AS$86,ROWS(AV$3:AV18))</f>
        <v>31</v>
      </c>
      <c r="AW18" s="94">
        <f ca="1">VLOOKUP(SMALL($BB$3:$BB$44,AX18),$BB$3:$BC$44,2,0)</f>
        <v>31</v>
      </c>
      <c r="AX18" s="94">
        <f t="shared" si="27"/>
        <v>8</v>
      </c>
      <c r="BA18" s="94">
        <v>16</v>
      </c>
      <c r="BB18" s="94">
        <f t="shared" ca="1" si="18"/>
        <v>0.14277934066870912</v>
      </c>
      <c r="BC18" s="94">
        <f t="shared" ca="1" si="19"/>
        <v>31</v>
      </c>
    </row>
    <row r="19" spans="1:55" ht="16.5" x14ac:dyDescent="0.3">
      <c r="A19" s="9">
        <v>17</v>
      </c>
      <c r="B19" s="109">
        <f t="shared" ca="1" si="8"/>
        <v>43</v>
      </c>
      <c r="C19" s="110">
        <f t="shared" ca="1" si="9"/>
        <v>31</v>
      </c>
      <c r="D19" s="111">
        <f t="shared" ca="1" si="10"/>
        <v>33</v>
      </c>
      <c r="E19" s="112">
        <f t="shared" ca="1" si="11"/>
        <v>36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5"/>
        <v>36.972176508643471</v>
      </c>
      <c r="AP19" s="97">
        <f ca="1">SMALL($AO$3:$AO$86,ROWS(AO$3:AO19))</f>
        <v>20.78456864963826</v>
      </c>
      <c r="AQ19" s="119">
        <f t="shared" ca="1" si="16"/>
        <v>1.5612763158809599</v>
      </c>
      <c r="AR19" s="119">
        <f t="shared" si="24"/>
        <v>1</v>
      </c>
      <c r="AS19" s="86">
        <f t="shared" ca="1" si="7"/>
        <v>33</v>
      </c>
      <c r="AT19" s="86">
        <f t="shared" ca="1" si="17"/>
        <v>0.7489875628387912</v>
      </c>
      <c r="AU19" s="86">
        <f ca="1">INDEX($AS$3:$AS$86,MATCH(SMALL($AT$3:$AT$86,ROWS(AT$3:AT19)),$AT$3:$AT$86,0))</f>
        <v>43</v>
      </c>
      <c r="AV19" s="86">
        <f ca="1">SMALL($AS$3:$AS$86,ROWS(AV$3:AV19))</f>
        <v>31</v>
      </c>
      <c r="AW19" s="94">
        <f ca="1">VLOOKUP(SMALL($BB$3:$BB$44,AX19),$BB$3:$BC$44,2,0)</f>
        <v>36</v>
      </c>
      <c r="AX19" s="94">
        <f t="shared" si="27"/>
        <v>9</v>
      </c>
      <c r="BA19" s="94">
        <v>17</v>
      </c>
      <c r="BB19" s="94">
        <f t="shared" ca="1" si="18"/>
        <v>0.10398205731439614</v>
      </c>
      <c r="BC19" s="94">
        <f t="shared" ca="1" si="19"/>
        <v>31</v>
      </c>
    </row>
    <row r="20" spans="1:55" ht="16.5" x14ac:dyDescent="0.3">
      <c r="A20" s="9">
        <v>18</v>
      </c>
      <c r="B20" s="109">
        <f t="shared" ca="1" si="8"/>
        <v>35</v>
      </c>
      <c r="C20" s="110">
        <f t="shared" ca="1" si="9"/>
        <v>32</v>
      </c>
      <c r="D20" s="111">
        <f t="shared" ca="1" si="10"/>
        <v>35</v>
      </c>
      <c r="E20" s="112">
        <f t="shared" ca="1" si="11"/>
        <v>57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5"/>
        <v>16.288170445476879</v>
      </c>
      <c r="AP20" s="97">
        <f ca="1">SMALL($AO$3:$AO$86,ROWS(AO$3:AO20))</f>
        <v>20.836502826009163</v>
      </c>
      <c r="AQ20" s="119">
        <f t="shared" ca="1" si="16"/>
        <v>1.6387323766502686</v>
      </c>
      <c r="AR20" s="119">
        <f t="shared" si="24"/>
        <v>1.5</v>
      </c>
      <c r="AS20" s="86">
        <f t="shared" ca="1" si="7"/>
        <v>35</v>
      </c>
      <c r="AT20" s="86">
        <f t="shared" ca="1" si="17"/>
        <v>0.85725743461881354</v>
      </c>
      <c r="AU20" s="86">
        <f ca="1">INDEX($AS$3:$AS$86,MATCH(SMALL($AT$3:$AT$86,ROWS(AT$3:AT20)),$AT$3:$AT$86,0))</f>
        <v>35</v>
      </c>
      <c r="AV20" s="86">
        <f ca="1">SMALL($AS$3:$AS$86,ROWS(AV$3:AV20))</f>
        <v>32</v>
      </c>
      <c r="AW20" s="94">
        <f ca="1">VLOOKUP(SMALL($BB$45:$BB$86,AX20),$BB$45:$BC$86,2,0)</f>
        <v>57</v>
      </c>
      <c r="AX20" s="94">
        <f t="shared" si="27"/>
        <v>9</v>
      </c>
      <c r="BA20" s="94">
        <v>18</v>
      </c>
      <c r="BB20" s="94">
        <f t="shared" ca="1" si="18"/>
        <v>0.39703038968333126</v>
      </c>
      <c r="BC20" s="94">
        <f t="shared" ca="1" si="19"/>
        <v>32</v>
      </c>
    </row>
    <row r="21" spans="1:55" ht="16.5" x14ac:dyDescent="0.3">
      <c r="A21" s="9">
        <v>19</v>
      </c>
      <c r="B21" s="109">
        <f t="shared" ca="1" si="8"/>
        <v>30</v>
      </c>
      <c r="C21" s="110">
        <f t="shared" ca="1" si="9"/>
        <v>32</v>
      </c>
      <c r="D21" s="111">
        <f t="shared" ca="1" si="10"/>
        <v>47</v>
      </c>
      <c r="E21" s="112">
        <f t="shared" ca="1" si="11"/>
        <v>47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5"/>
        <v>33.61910618393685</v>
      </c>
      <c r="AP21" s="97">
        <f ca="1">SMALL($AO$3:$AO$86,ROWS(AO$3:AO21))</f>
        <v>20.976241818064917</v>
      </c>
      <c r="AQ21" s="119">
        <f t="shared" ca="1" si="16"/>
        <v>2.2131845005739965</v>
      </c>
      <c r="AR21" s="119">
        <f t="shared" si="24"/>
        <v>2</v>
      </c>
      <c r="AS21" s="86">
        <f t="shared" ca="1" si="7"/>
        <v>47</v>
      </c>
      <c r="AT21" s="86">
        <f t="shared" ca="1" si="17"/>
        <v>0.14718896617975952</v>
      </c>
      <c r="AU21" s="86">
        <f ca="1">INDEX($AS$3:$AS$86,MATCH(SMALL($AT$3:$AT$86,ROWS(AT$3:AT21)),$AT$3:$AT$86,0))</f>
        <v>30</v>
      </c>
      <c r="AV21" s="86">
        <f ca="1">SMALL($AS$3:$AS$86,ROWS(AV$3:AV21))</f>
        <v>32</v>
      </c>
      <c r="AW21" s="94">
        <f ca="1">VLOOKUP(SMALL($BB$45:$BB$86,AX21),$BB$45:$BC$86,2,0)</f>
        <v>47</v>
      </c>
      <c r="AX21" s="94">
        <f t="shared" si="27"/>
        <v>10</v>
      </c>
      <c r="BA21" s="94">
        <v>19</v>
      </c>
      <c r="BB21" s="94">
        <f t="shared" ca="1" si="18"/>
        <v>8.194291985653257E-2</v>
      </c>
      <c r="BC21" s="94">
        <f t="shared" ca="1" si="19"/>
        <v>32</v>
      </c>
    </row>
    <row r="22" spans="1:55" ht="16.5" x14ac:dyDescent="0.3">
      <c r="A22" s="9">
        <v>20</v>
      </c>
      <c r="B22" s="109">
        <f t="shared" ca="1" si="8"/>
        <v>59</v>
      </c>
      <c r="C22" s="110">
        <f t="shared" ca="1" si="9"/>
        <v>33</v>
      </c>
      <c r="D22" s="111">
        <f t="shared" ca="1" si="10"/>
        <v>30</v>
      </c>
      <c r="E22" s="112">
        <f t="shared" ca="1" si="11"/>
        <v>31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5"/>
        <v>32.714279086443817</v>
      </c>
      <c r="AP22" s="97">
        <f ca="1">SMALL($AO$3:$AO$86,ROWS(AO$3:AO22))</f>
        <v>20.9764953360473</v>
      </c>
      <c r="AQ22" s="119">
        <f t="shared" ca="1" si="16"/>
        <v>1.4029032105475512</v>
      </c>
      <c r="AR22" s="119">
        <f t="shared" si="24"/>
        <v>1</v>
      </c>
      <c r="AS22" s="86">
        <f t="shared" ca="1" si="7"/>
        <v>30</v>
      </c>
      <c r="AT22" s="86">
        <f t="shared" ca="1" si="17"/>
        <v>0.87542627580868038</v>
      </c>
      <c r="AU22" s="86">
        <f ca="1">INDEX($AS$3:$AS$86,MATCH(SMALL($AT$3:$AT$86,ROWS(AT$3:AT22)),$AT$3:$AT$86,0))</f>
        <v>59</v>
      </c>
      <c r="AV22" s="86">
        <f ca="1">SMALL($AS$3:$AS$86,ROWS(AV$3:AV22))</f>
        <v>33</v>
      </c>
      <c r="AW22" s="94">
        <f ca="1">VLOOKUP(SMALL($BB$3:$BB$44,AX22),$BB$3:$BC$44,2,0)</f>
        <v>31</v>
      </c>
      <c r="AX22" s="94">
        <f t="shared" si="27"/>
        <v>10</v>
      </c>
      <c r="BA22" s="94">
        <v>20</v>
      </c>
      <c r="BB22" s="94">
        <f t="shared" ca="1" si="18"/>
        <v>0.60081335208489461</v>
      </c>
      <c r="BC22" s="94">
        <f t="shared" ca="1" si="19"/>
        <v>33</v>
      </c>
    </row>
    <row r="23" spans="1:55" ht="16.5" x14ac:dyDescent="0.3">
      <c r="A23" s="9">
        <v>21</v>
      </c>
      <c r="B23" s="109">
        <f t="shared" ca="1" si="8"/>
        <v>36</v>
      </c>
      <c r="C23" s="110">
        <f t="shared" ca="1" si="9"/>
        <v>33</v>
      </c>
      <c r="D23" s="111">
        <f t="shared" ca="1" si="10"/>
        <v>32</v>
      </c>
      <c r="E23" s="112">
        <f t="shared" ca="1" si="11"/>
        <v>19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5"/>
        <v>32.380288542630602</v>
      </c>
      <c r="AP23" s="97">
        <f ca="1">SMALL($AO$3:$AO$86,ROWS(AO$3:AO23))</f>
        <v>21.676851629422092</v>
      </c>
      <c r="AQ23" s="119">
        <f t="shared" ca="1" si="16"/>
        <v>1.4498654767969774</v>
      </c>
      <c r="AR23" s="119">
        <f t="shared" si="24"/>
        <v>1</v>
      </c>
      <c r="AS23" s="86">
        <f t="shared" ca="1" si="7"/>
        <v>32</v>
      </c>
      <c r="AT23" s="86">
        <f t="shared" ca="1" si="17"/>
        <v>0.91919283931708196</v>
      </c>
      <c r="AU23" s="86">
        <f ca="1">INDEX($AS$3:$AS$86,MATCH(SMALL($AT$3:$AT$86,ROWS(AT$3:AT23)),$AT$3:$AT$86,0))</f>
        <v>36</v>
      </c>
      <c r="AV23" s="86">
        <f ca="1">SMALL($AS$3:$AS$86,ROWS(AV$3:AV23))</f>
        <v>33</v>
      </c>
      <c r="AW23" s="94">
        <f ca="1">VLOOKUP(SMALL($BB$3:$BB$44,AX23),$BB$3:$BC$44,2,0)</f>
        <v>19</v>
      </c>
      <c r="AX23" s="94">
        <f t="shared" si="27"/>
        <v>11</v>
      </c>
      <c r="BA23" s="94">
        <v>21</v>
      </c>
      <c r="BB23" s="94">
        <f t="shared" ca="1" si="18"/>
        <v>0.94466859280448034</v>
      </c>
      <c r="BC23" s="94">
        <f t="shared" ca="1" si="19"/>
        <v>33</v>
      </c>
    </row>
    <row r="24" spans="1:55" ht="16.5" x14ac:dyDescent="0.3">
      <c r="A24" s="9">
        <v>22</v>
      </c>
      <c r="B24" s="109">
        <f t="shared" ca="1" si="8"/>
        <v>48</v>
      </c>
      <c r="C24" s="110">
        <f t="shared" ca="1" si="9"/>
        <v>35</v>
      </c>
      <c r="D24" s="111">
        <f t="shared" ca="1" si="10"/>
        <v>45</v>
      </c>
      <c r="E24" s="112">
        <f t="shared" ca="1" si="11"/>
        <v>67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5"/>
        <v>29.205660586733</v>
      </c>
      <c r="AP24" s="97">
        <f ca="1">SMALL($AO$3:$AO$86,ROWS(AO$3:AO24))</f>
        <v>21.706869419170999</v>
      </c>
      <c r="AQ24" s="119">
        <f t="shared" ca="1" si="16"/>
        <v>2.0605364709531622</v>
      </c>
      <c r="AR24" s="119">
        <f t="shared" si="24"/>
        <v>1.5</v>
      </c>
      <c r="AS24" s="86">
        <f t="shared" ca="1" si="7"/>
        <v>45</v>
      </c>
      <c r="AT24" s="86">
        <f t="shared" ca="1" si="17"/>
        <v>1.9462087670167882E-3</v>
      </c>
      <c r="AU24" s="86">
        <f ca="1">INDEX($AS$3:$AS$86,MATCH(SMALL($AT$3:$AT$86,ROWS(AT$3:AT24)),$AT$3:$AT$86,0))</f>
        <v>48</v>
      </c>
      <c r="AV24" s="86">
        <f ca="1">SMALL($AS$3:$AS$86,ROWS(AV$3:AV24))</f>
        <v>35</v>
      </c>
      <c r="AW24" s="94">
        <f ca="1">VLOOKUP(SMALL($BB$45:$BB$86,AX24),$BB$45:$BC$86,2,0)</f>
        <v>67</v>
      </c>
      <c r="AX24" s="94">
        <f t="shared" si="27"/>
        <v>11</v>
      </c>
      <c r="BA24" s="94">
        <v>22</v>
      </c>
      <c r="BB24" s="94">
        <f t="shared" ca="1" si="18"/>
        <v>0.61678777868991552</v>
      </c>
      <c r="BC24" s="94">
        <f t="shared" ca="1" si="19"/>
        <v>35</v>
      </c>
    </row>
    <row r="25" spans="1:55" ht="16.5" x14ac:dyDescent="0.3">
      <c r="A25" s="9">
        <v>23</v>
      </c>
      <c r="B25" s="109">
        <f t="shared" ca="1" si="8"/>
        <v>32</v>
      </c>
      <c r="C25" s="110">
        <f t="shared" ca="1" si="9"/>
        <v>35</v>
      </c>
      <c r="D25" s="111">
        <f t="shared" ca="1" si="10"/>
        <v>45</v>
      </c>
      <c r="E25" s="112">
        <f t="shared" ca="1" si="11"/>
        <v>49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5"/>
        <v>24.277751202791165</v>
      </c>
      <c r="AP25" s="97">
        <f ca="1">SMALL($AO$3:$AO$86,ROWS(AO$3:AO25))</f>
        <v>21.72831175338267</v>
      </c>
      <c r="AQ25" s="119">
        <f t="shared" ca="1" si="16"/>
        <v>2.057408465195298</v>
      </c>
      <c r="AR25" s="119">
        <f t="shared" si="24"/>
        <v>2</v>
      </c>
      <c r="AS25" s="86">
        <f t="shared" ca="1" si="7"/>
        <v>45</v>
      </c>
      <c r="AT25" s="86">
        <f t="shared" ca="1" si="17"/>
        <v>0.5611786761979235</v>
      </c>
      <c r="AU25" s="86">
        <f ca="1">INDEX($AS$3:$AS$86,MATCH(SMALL($AT$3:$AT$86,ROWS(AT$3:AT25)),$AT$3:$AT$86,0))</f>
        <v>32</v>
      </c>
      <c r="AV25" s="86">
        <f ca="1">SMALL($AS$3:$AS$86,ROWS(AV$3:AV25))</f>
        <v>35</v>
      </c>
      <c r="AW25" s="94">
        <f ca="1">VLOOKUP(SMALL($BB$45:$BB$86,AX25),$BB$45:$BC$86,2,0)</f>
        <v>49</v>
      </c>
      <c r="AX25" s="94">
        <f t="shared" si="27"/>
        <v>12</v>
      </c>
      <c r="BA25" s="94">
        <v>23</v>
      </c>
      <c r="BB25" s="94">
        <f t="shared" ca="1" si="18"/>
        <v>0.5331365112803611</v>
      </c>
      <c r="BC25" s="94">
        <f t="shared" ca="1" si="19"/>
        <v>35</v>
      </c>
    </row>
    <row r="26" spans="1:55" ht="16.5" x14ac:dyDescent="0.3">
      <c r="A26" s="9">
        <v>24</v>
      </c>
      <c r="B26" s="109">
        <f t="shared" ca="1" si="8"/>
        <v>47</v>
      </c>
      <c r="C26" s="110">
        <f t="shared" ca="1" si="9"/>
        <v>35</v>
      </c>
      <c r="D26" s="111">
        <f t="shared" ca="1" si="10"/>
        <v>24</v>
      </c>
      <c r="E26" s="112">
        <f t="shared" ca="1" si="11"/>
        <v>40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5"/>
        <v>20.9764953360473</v>
      </c>
      <c r="AP26" s="97">
        <f ca="1">SMALL($AO$3:$AO$86,ROWS(AO$3:AO26))</f>
        <v>21.78744467938186</v>
      </c>
      <c r="AQ26" s="119">
        <f t="shared" ca="1" si="16"/>
        <v>1.0768138585874114</v>
      </c>
      <c r="AR26" s="119">
        <f t="shared" si="24"/>
        <v>1</v>
      </c>
      <c r="AS26" s="86">
        <f t="shared" ca="1" si="7"/>
        <v>24</v>
      </c>
      <c r="AT26" s="86">
        <f t="shared" ca="1" si="17"/>
        <v>0.3518918212055907</v>
      </c>
      <c r="AU26" s="86">
        <f ca="1">INDEX($AS$3:$AS$86,MATCH(SMALL($AT$3:$AT$86,ROWS(AT$3:AT26)),$AT$3:$AT$86,0))</f>
        <v>47</v>
      </c>
      <c r="AV26" s="86">
        <f ca="1">SMALL($AS$3:$AS$86,ROWS(AV$3:AV26))</f>
        <v>35</v>
      </c>
      <c r="AW26" s="94">
        <f ca="1">VLOOKUP(SMALL($BB$3:$BB$44,AX26),$BB$3:$BC$44,2,0)</f>
        <v>40</v>
      </c>
      <c r="AX26" s="94">
        <f t="shared" si="27"/>
        <v>12</v>
      </c>
      <c r="BA26" s="94">
        <v>24</v>
      </c>
      <c r="BB26" s="94">
        <f t="shared" ca="1" si="18"/>
        <v>0.45570800582067139</v>
      </c>
      <c r="BC26" s="94">
        <f t="shared" ca="1" si="19"/>
        <v>35</v>
      </c>
    </row>
    <row r="27" spans="1:55" ht="16.5" x14ac:dyDescent="0.3">
      <c r="A27" s="9">
        <v>25</v>
      </c>
      <c r="B27" s="109">
        <f t="shared" ca="1" si="8"/>
        <v>58</v>
      </c>
      <c r="C27" s="110">
        <f t="shared" ca="1" si="9"/>
        <v>35</v>
      </c>
      <c r="D27" s="111">
        <f t="shared" ca="1" si="10"/>
        <v>42</v>
      </c>
      <c r="E27" s="112">
        <f t="shared" ca="1" si="11"/>
        <v>38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5"/>
        <v>32.266867231958607</v>
      </c>
      <c r="AP27" s="97">
        <f ca="1">SMALL($AO$3:$AO$86,ROWS(AO$3:AO27))</f>
        <v>22.038683467264804</v>
      </c>
      <c r="AQ27" s="119">
        <f t="shared" ca="1" si="16"/>
        <v>1.881169091739435</v>
      </c>
      <c r="AR27" s="119">
        <f t="shared" si="24"/>
        <v>1</v>
      </c>
      <c r="AS27" s="86">
        <f t="shared" ca="1" si="7"/>
        <v>42</v>
      </c>
      <c r="AT27" s="86">
        <f t="shared" ca="1" si="17"/>
        <v>0.29589626561833071</v>
      </c>
      <c r="AU27" s="86">
        <f ca="1">INDEX($AS$3:$AS$86,MATCH(SMALL($AT$3:$AT$86,ROWS(AT$3:AT27)),$AT$3:$AT$86,0))</f>
        <v>58</v>
      </c>
      <c r="AV27" s="86">
        <f ca="1">SMALL($AS$3:$AS$86,ROWS(AV$3:AV27))</f>
        <v>35</v>
      </c>
      <c r="AW27" s="94">
        <f ca="1">VLOOKUP(SMALL($BB$3:$BB$44,AX27),$BB$3:$BC$44,2,0)</f>
        <v>38</v>
      </c>
      <c r="AX27" s="94">
        <f t="shared" si="27"/>
        <v>13</v>
      </c>
      <c r="BA27" s="94">
        <v>25</v>
      </c>
      <c r="BB27" s="94">
        <f t="shared" ca="1" si="18"/>
        <v>0.36586365663163589</v>
      </c>
      <c r="BC27" s="94">
        <f t="shared" ca="1" si="19"/>
        <v>35</v>
      </c>
    </row>
    <row r="28" spans="1:55" ht="16.5" x14ac:dyDescent="0.3">
      <c r="A28" s="9">
        <v>26</v>
      </c>
      <c r="B28" s="109">
        <f t="shared" ca="1" si="8"/>
        <v>67</v>
      </c>
      <c r="C28" s="110">
        <f t="shared" ca="1" si="9"/>
        <v>36</v>
      </c>
      <c r="D28" s="111">
        <f t="shared" ca="1" si="10"/>
        <v>38</v>
      </c>
      <c r="E28" s="112">
        <f t="shared" ca="1" si="11"/>
        <v>58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5"/>
        <v>25.699870467303555</v>
      </c>
      <c r="AP28" s="97">
        <f ca="1">SMALL($AO$3:$AO$86,ROWS(AO$3:AO28))</f>
        <v>22.073845688637846</v>
      </c>
      <c r="AQ28" s="119">
        <f t="shared" ca="1" si="16"/>
        <v>1.6830193887038618</v>
      </c>
      <c r="AR28" s="119">
        <f t="shared" si="24"/>
        <v>1.5</v>
      </c>
      <c r="AS28" s="86">
        <f t="shared" ca="1" si="7"/>
        <v>38</v>
      </c>
      <c r="AT28" s="86">
        <f t="shared" ca="1" si="17"/>
        <v>9.535983918467883E-2</v>
      </c>
      <c r="AU28" s="86">
        <f ca="1">INDEX($AS$3:$AS$86,MATCH(SMALL($AT$3:$AT$86,ROWS(AT$3:AT28)),$AT$3:$AT$86,0))</f>
        <v>67</v>
      </c>
      <c r="AV28" s="86">
        <f ca="1">SMALL($AS$3:$AS$86,ROWS(AV$3:AV28))</f>
        <v>36</v>
      </c>
      <c r="AW28" s="94">
        <f ca="1">VLOOKUP(SMALL($BB$45:$BB$86,AX28),$BB$45:$BC$86,2,0)</f>
        <v>58</v>
      </c>
      <c r="AX28" s="94">
        <f t="shared" si="27"/>
        <v>13</v>
      </c>
      <c r="BA28" s="94">
        <v>26</v>
      </c>
      <c r="BB28" s="94">
        <f t="shared" ca="1" si="18"/>
        <v>0.78801789244785458</v>
      </c>
      <c r="BC28" s="94">
        <f t="shared" ca="1" si="19"/>
        <v>36</v>
      </c>
    </row>
    <row r="29" spans="1:55" ht="16.5" x14ac:dyDescent="0.3">
      <c r="A29" s="9">
        <v>27</v>
      </c>
      <c r="B29" s="109">
        <f t="shared" ca="1" si="8"/>
        <v>60</v>
      </c>
      <c r="C29" s="110">
        <f t="shared" ca="1" si="9"/>
        <v>36</v>
      </c>
      <c r="D29" s="111">
        <f t="shared" ca="1" si="10"/>
        <v>62</v>
      </c>
      <c r="E29" s="112">
        <f t="shared" ca="1" si="11"/>
        <v>57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5"/>
        <v>29.871231319770327</v>
      </c>
      <c r="AP29" s="97">
        <f ca="1">SMALL($AO$3:$AO$86,ROWS(AO$3:AO29))</f>
        <v>22.458472352847291</v>
      </c>
      <c r="AQ29" s="119">
        <f t="shared" ca="1" si="16"/>
        <v>2.7422668813806625</v>
      </c>
      <c r="AR29" s="119">
        <f t="shared" si="24"/>
        <v>2</v>
      </c>
      <c r="AS29" s="86">
        <f t="shared" ca="1" si="7"/>
        <v>62</v>
      </c>
      <c r="AT29" s="86">
        <f t="shared" ca="1" si="17"/>
        <v>0.42482021653862678</v>
      </c>
      <c r="AU29" s="86">
        <f ca="1">INDEX($AS$3:$AS$86,MATCH(SMALL($AT$3:$AT$86,ROWS(AT$3:AT29)),$AT$3:$AT$86,0))</f>
        <v>60</v>
      </c>
      <c r="AV29" s="86">
        <f ca="1">SMALL($AS$3:$AS$86,ROWS(AV$3:AV29))</f>
        <v>36</v>
      </c>
      <c r="AW29" s="94">
        <f ca="1">VLOOKUP(SMALL($BB$45:$BB$86,AX29),$BB$45:$BC$86,2,0)</f>
        <v>57</v>
      </c>
      <c r="AX29" s="94">
        <f t="shared" si="27"/>
        <v>14</v>
      </c>
      <c r="BA29" s="94">
        <v>27</v>
      </c>
      <c r="BB29" s="94">
        <f t="shared" ca="1" si="18"/>
        <v>0.13671349079226514</v>
      </c>
      <c r="BC29" s="94">
        <f t="shared" ca="1" si="19"/>
        <v>36</v>
      </c>
    </row>
    <row r="30" spans="1:55" ht="16.5" x14ac:dyDescent="0.3">
      <c r="A30" s="9">
        <v>28</v>
      </c>
      <c r="B30" s="109">
        <f t="shared" ca="1" si="8"/>
        <v>42</v>
      </c>
      <c r="C30" s="110">
        <f t="shared" ca="1" si="9"/>
        <v>36</v>
      </c>
      <c r="D30" s="111">
        <f t="shared" ca="1" si="10"/>
        <v>36</v>
      </c>
      <c r="E30" s="112">
        <f t="shared" ca="1" si="11"/>
        <v>44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5"/>
        <v>14.234376289940794</v>
      </c>
      <c r="AP30" s="97">
        <f ca="1">SMALL($AO$3:$AO$86,ROWS(AO$3:AO30))</f>
        <v>22.547903048288777</v>
      </c>
      <c r="AQ30" s="119">
        <f t="shared" ca="1" si="16"/>
        <v>1.558747067890349</v>
      </c>
      <c r="AR30" s="119">
        <f t="shared" si="24"/>
        <v>1</v>
      </c>
      <c r="AS30" s="86">
        <f t="shared" ca="1" si="7"/>
        <v>36</v>
      </c>
      <c r="AT30" s="86">
        <f t="shared" ca="1" si="17"/>
        <v>0.3252635840330238</v>
      </c>
      <c r="AU30" s="86">
        <f ca="1">INDEX($AS$3:$AS$86,MATCH(SMALL($AT$3:$AT$86,ROWS(AT$3:AT30)),$AT$3:$AT$86,0))</f>
        <v>42</v>
      </c>
      <c r="AV30" s="86">
        <f ca="1">SMALL($AS$3:$AS$86,ROWS(AV$3:AV30))</f>
        <v>36</v>
      </c>
      <c r="AW30" s="94">
        <f ca="1">VLOOKUP(SMALL($BB$3:$BB$44,AX30),$BB$3:$BC$44,2,0)</f>
        <v>44</v>
      </c>
      <c r="AX30" s="94">
        <f t="shared" si="27"/>
        <v>14</v>
      </c>
      <c r="BA30" s="94">
        <v>28</v>
      </c>
      <c r="BB30" s="94">
        <f t="shared" ca="1" si="18"/>
        <v>0.75833953786669617</v>
      </c>
      <c r="BC30" s="94">
        <f t="shared" ca="1" si="19"/>
        <v>36</v>
      </c>
    </row>
    <row r="31" spans="1:55" ht="16.5" x14ac:dyDescent="0.3">
      <c r="A31" s="9">
        <v>29</v>
      </c>
      <c r="B31" s="109">
        <f t="shared" ca="1" si="8"/>
        <v>23</v>
      </c>
      <c r="C31" s="110">
        <f t="shared" ca="1" si="9"/>
        <v>36</v>
      </c>
      <c r="D31" s="111">
        <f t="shared" ca="1" si="10"/>
        <v>30</v>
      </c>
      <c r="E31" s="112">
        <f t="shared" ca="1" si="11"/>
        <v>30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97">
        <v>34</v>
      </c>
      <c r="AO31" s="97">
        <f t="shared" ca="1" si="15"/>
        <v>26.552365381750434</v>
      </c>
      <c r="AP31" s="97">
        <f ca="1">SMALL($AO$3:$AO$86,ROWS(AO$3:AO31))</f>
        <v>22.55301236951647</v>
      </c>
      <c r="AQ31" s="119">
        <f t="shared" ca="1" si="16"/>
        <v>1.3212347240546227</v>
      </c>
      <c r="AR31" s="119">
        <f t="shared" si="24"/>
        <v>1</v>
      </c>
      <c r="AS31" s="86">
        <f t="shared" ca="1" si="7"/>
        <v>30</v>
      </c>
      <c r="AT31" s="86">
        <f t="shared" ca="1" si="17"/>
        <v>0.81948791288731693</v>
      </c>
      <c r="AU31" s="86">
        <f ca="1">INDEX($AS$3:$AS$86,MATCH(SMALL($AT$3:$AT$86,ROWS(AT$3:AT31)),$AT$3:$AT$86,0))</f>
        <v>23</v>
      </c>
      <c r="AV31" s="86">
        <f ca="1">SMALL($AS$3:$AS$86,ROWS(AV$3:AV31))</f>
        <v>36</v>
      </c>
      <c r="AW31" s="94">
        <f ca="1">VLOOKUP(SMALL($BB$3:$BB$44,AX31),$BB$3:$BC$44,2,0)</f>
        <v>30</v>
      </c>
      <c r="AX31" s="94">
        <f t="shared" si="27"/>
        <v>15</v>
      </c>
      <c r="BA31" s="94">
        <v>29</v>
      </c>
      <c r="BB31" s="94">
        <f t="shared" ca="1" si="18"/>
        <v>0.42707854555486124</v>
      </c>
      <c r="BC31" s="94">
        <f t="shared" ca="1" si="19"/>
        <v>36</v>
      </c>
    </row>
    <row r="32" spans="1:55" ht="16.5" x14ac:dyDescent="0.3">
      <c r="A32" s="9">
        <v>30</v>
      </c>
      <c r="B32" s="109">
        <f t="shared" ca="1" si="8"/>
        <v>62</v>
      </c>
      <c r="C32" s="110">
        <f t="shared" ca="1" si="9"/>
        <v>38</v>
      </c>
      <c r="D32" s="111">
        <f t="shared" ca="1" si="10"/>
        <v>50</v>
      </c>
      <c r="E32" s="112">
        <f t="shared" ca="1" si="11"/>
        <v>57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97">
        <v>28</v>
      </c>
      <c r="AO32" s="97">
        <f t="shared" ca="1" si="15"/>
        <v>34.141959031669813</v>
      </c>
      <c r="AP32" s="97">
        <f ca="1">SMALL($AO$3:$AO$86,ROWS(AO$3:AO32))</f>
        <v>22.766951730084479</v>
      </c>
      <c r="AQ32" s="119">
        <f t="shared" ca="1" si="16"/>
        <v>2.1751401466410036</v>
      </c>
      <c r="AR32" s="119">
        <f t="shared" si="24"/>
        <v>1.5</v>
      </c>
      <c r="AS32" s="86">
        <f t="shared" ca="1" si="7"/>
        <v>50</v>
      </c>
      <c r="AT32" s="86">
        <f t="shared" ca="1" si="17"/>
        <v>0.57644525363193422</v>
      </c>
      <c r="AU32" s="86">
        <f ca="1">INDEX($AS$3:$AS$86,MATCH(SMALL($AT$3:$AT$86,ROWS(AT$3:AT32)),$AT$3:$AT$86,0))</f>
        <v>62</v>
      </c>
      <c r="AV32" s="86">
        <f ca="1">SMALL($AS$3:$AS$86,ROWS(AV$3:AV32))</f>
        <v>38</v>
      </c>
      <c r="AW32" s="94">
        <f ca="1">VLOOKUP(SMALL($BB$45:$BB$86,AX32),$BB$45:$BC$86,2,0)</f>
        <v>57</v>
      </c>
      <c r="AX32" s="94">
        <f t="shared" si="27"/>
        <v>15</v>
      </c>
      <c r="BA32" s="94">
        <v>30</v>
      </c>
      <c r="BB32" s="94">
        <f t="shared" ca="1" si="18"/>
        <v>0.28810050608938875</v>
      </c>
      <c r="BC32" s="94">
        <f t="shared" ca="1" si="19"/>
        <v>38</v>
      </c>
    </row>
    <row r="33" spans="1:55" ht="16.5" x14ac:dyDescent="0.3">
      <c r="A33" s="9">
        <v>31</v>
      </c>
      <c r="B33" s="109">
        <f t="shared" ca="1" si="8"/>
        <v>36</v>
      </c>
      <c r="C33" s="110">
        <f t="shared" ca="1" si="9"/>
        <v>38</v>
      </c>
      <c r="D33" s="111">
        <f t="shared" ca="1" si="10"/>
        <v>47</v>
      </c>
      <c r="E33" s="112">
        <f t="shared" ca="1" si="11"/>
        <v>58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97">
        <v>30</v>
      </c>
      <c r="AO33" s="97">
        <f t="shared" ca="1" si="15"/>
        <v>28.783776425553189</v>
      </c>
      <c r="AP33" s="97">
        <f ca="1">SMALL($AO$3:$AO$86,ROWS(AO$3:AO33))</f>
        <v>23.079016421197334</v>
      </c>
      <c r="AQ33" s="119">
        <f t="shared" ca="1" si="16"/>
        <v>2.0328153208149402</v>
      </c>
      <c r="AR33" s="119">
        <f t="shared" si="24"/>
        <v>2</v>
      </c>
      <c r="AS33" s="86">
        <f t="shared" ca="1" si="7"/>
        <v>47</v>
      </c>
      <c r="AT33" s="86">
        <f t="shared" ca="1" si="17"/>
        <v>0.23868434302286912</v>
      </c>
      <c r="AU33" s="86">
        <f ca="1">INDEX($AS$3:$AS$86,MATCH(SMALL($AT$3:$AT$86,ROWS(AT$3:AT33)),$AT$3:$AT$86,0))</f>
        <v>36</v>
      </c>
      <c r="AV33" s="86">
        <f ca="1">SMALL($AS$3:$AS$86,ROWS(AV$3:AV33))</f>
        <v>38</v>
      </c>
      <c r="AW33" s="94">
        <f ca="1">VLOOKUP(SMALL($BB$45:$BB$86,AX33),$BB$45:$BC$86,2,0)</f>
        <v>58</v>
      </c>
      <c r="AX33" s="94">
        <f t="shared" si="27"/>
        <v>16</v>
      </c>
      <c r="BA33" s="94">
        <v>31</v>
      </c>
      <c r="BB33" s="94">
        <f t="shared" ca="1" si="18"/>
        <v>0.55295127229117991</v>
      </c>
      <c r="BC33" s="94">
        <f t="shared" ca="1" si="19"/>
        <v>38</v>
      </c>
    </row>
    <row r="34" spans="1:55" ht="16.5" x14ac:dyDescent="0.3">
      <c r="A34" s="9">
        <v>32</v>
      </c>
      <c r="B34" s="109">
        <f t="shared" ca="1" si="8"/>
        <v>28</v>
      </c>
      <c r="C34" s="110">
        <f t="shared" ca="1" si="9"/>
        <v>38</v>
      </c>
      <c r="D34" s="111">
        <f t="shared" ca="1" si="10"/>
        <v>45</v>
      </c>
      <c r="E34" s="112">
        <f t="shared" ca="1" si="11"/>
        <v>44</v>
      </c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97">
        <v>29</v>
      </c>
      <c r="AO34" s="97">
        <f t="shared" ca="1" si="15"/>
        <v>26.727384106639242</v>
      </c>
      <c r="AP34" s="97">
        <f ca="1">SMALL($AO$3:$AO$86,ROWS(AO$3:AO34))</f>
        <v>23.813234309355117</v>
      </c>
      <c r="AQ34" s="119">
        <f t="shared" ca="1" si="16"/>
        <v>1.8590132774028691</v>
      </c>
      <c r="AR34" s="119">
        <f t="shared" si="24"/>
        <v>1</v>
      </c>
      <c r="AS34" s="86">
        <f t="shared" ca="1" si="7"/>
        <v>45</v>
      </c>
      <c r="AT34" s="86">
        <f t="shared" ca="1" si="17"/>
        <v>0.7384695369203359</v>
      </c>
      <c r="AU34" s="86">
        <f ca="1">INDEX($AS$3:$AS$86,MATCH(SMALL($AT$3:$AT$86,ROWS(AT$3:AT34)),$AT$3:$AT$86,0))</f>
        <v>28</v>
      </c>
      <c r="AV34" s="86">
        <f ca="1">SMALL($AS$3:$AS$86,ROWS(AV$3:AV34))</f>
        <v>38</v>
      </c>
      <c r="AW34" s="94">
        <f ca="1">VLOOKUP(SMALL($BB$3:$BB$44,AX34),$BB$3:$BC$44,2,0)</f>
        <v>44</v>
      </c>
      <c r="AX34" s="94">
        <f t="shared" si="27"/>
        <v>16</v>
      </c>
      <c r="BA34" s="94">
        <v>32</v>
      </c>
      <c r="BB34" s="94">
        <f t="shared" ca="1" si="18"/>
        <v>0.68747388594626913</v>
      </c>
      <c r="BC34" s="94">
        <f t="shared" ca="1" si="19"/>
        <v>38</v>
      </c>
    </row>
    <row r="35" spans="1:55" ht="16.5" x14ac:dyDescent="0.3">
      <c r="A35" s="9">
        <v>33</v>
      </c>
      <c r="B35" s="109">
        <f t="shared" ca="1" si="8"/>
        <v>31</v>
      </c>
      <c r="C35" s="110">
        <f t="shared" ca="1" si="9"/>
        <v>40</v>
      </c>
      <c r="D35" s="111">
        <f t="shared" ca="1" si="10"/>
        <v>47</v>
      </c>
      <c r="E35" s="112">
        <f t="shared" ca="1" si="11"/>
        <v>28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97">
        <v>31</v>
      </c>
      <c r="AO35" s="97">
        <f t="shared" ca="1" si="15"/>
        <v>24.230346540211521</v>
      </c>
      <c r="AP35" s="97">
        <f ca="1">SMALL($AO$3:$AO$86,ROWS(AO$3:AO35))</f>
        <v>23.998762025546615</v>
      </c>
      <c r="AQ35" s="119">
        <f t="shared" ca="1" si="16"/>
        <v>1.9391582199213135</v>
      </c>
      <c r="AR35" s="119">
        <f t="shared" si="24"/>
        <v>1</v>
      </c>
      <c r="AS35" s="86">
        <f t="shared" ca="1" si="7"/>
        <v>47</v>
      </c>
      <c r="AT35" s="86">
        <f t="shared" ca="1" si="17"/>
        <v>0.8326147124727894</v>
      </c>
      <c r="AU35" s="86">
        <f ca="1">INDEX($AS$3:$AS$86,MATCH(SMALL($AT$3:$AT$86,ROWS(AT$3:AT35)),$AT$3:$AT$86,0))</f>
        <v>31</v>
      </c>
      <c r="AV35" s="86">
        <f ca="1">SMALL($AS$3:$AS$86,ROWS(AV$3:AV35))</f>
        <v>40</v>
      </c>
      <c r="AW35" s="94">
        <f ca="1">VLOOKUP(SMALL($BB$3:$BB$44,AX35),$BB$3:$BC$44,2,0)</f>
        <v>28</v>
      </c>
      <c r="AX35" s="94">
        <f t="shared" si="27"/>
        <v>17</v>
      </c>
      <c r="BA35" s="94">
        <v>33</v>
      </c>
      <c r="BB35" s="94">
        <f t="shared" ca="1" si="18"/>
        <v>0.26242556428433472</v>
      </c>
      <c r="BC35" s="94">
        <f t="shared" ca="1" si="19"/>
        <v>40</v>
      </c>
    </row>
    <row r="36" spans="1:55" ht="16.5" x14ac:dyDescent="0.3">
      <c r="A36" s="9">
        <v>34</v>
      </c>
      <c r="B36" s="109">
        <f t="shared" ca="1" si="8"/>
        <v>24</v>
      </c>
      <c r="C36" s="110">
        <f t="shared" ca="1" si="9"/>
        <v>40</v>
      </c>
      <c r="D36" s="111">
        <f t="shared" ca="1" si="10"/>
        <v>56</v>
      </c>
      <c r="E36" s="112">
        <f t="shared" ca="1" si="11"/>
        <v>68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97">
        <v>32</v>
      </c>
      <c r="AO36" s="97">
        <f t="shared" ca="1" si="15"/>
        <v>19.874474721108349</v>
      </c>
      <c r="AP36" s="97">
        <f ca="1">SMALL($AO$3:$AO$86,ROWS(AO$3:AO36))</f>
        <v>24.230346540211521</v>
      </c>
      <c r="AQ36" s="119">
        <f t="shared" ca="1" si="16"/>
        <v>2.2876763624235479</v>
      </c>
      <c r="AR36" s="119">
        <f t="shared" si="24"/>
        <v>1.5</v>
      </c>
      <c r="AS36" s="86">
        <f t="shared" ca="1" si="7"/>
        <v>56</v>
      </c>
      <c r="AT36" s="86">
        <f t="shared" ca="1" si="17"/>
        <v>6.0942993854023797E-2</v>
      </c>
      <c r="AU36" s="86">
        <f ca="1">INDEX($AS$3:$AS$86,MATCH(SMALL($AT$3:$AT$86,ROWS(AT$3:AT36)),$AT$3:$AT$86,0))</f>
        <v>24</v>
      </c>
      <c r="AV36" s="86">
        <f ca="1">SMALL($AS$3:$AS$86,ROWS(AV$3:AV36))</f>
        <v>40</v>
      </c>
      <c r="AW36" s="94">
        <f ca="1">VLOOKUP(SMALL($BB$45:$BB$86,AX36),$BB$45:$BC$86,2,0)</f>
        <v>68</v>
      </c>
      <c r="AX36" s="94">
        <f t="shared" si="27"/>
        <v>17</v>
      </c>
      <c r="BA36" s="94">
        <v>34</v>
      </c>
      <c r="BB36" s="94">
        <f t="shared" ca="1" si="18"/>
        <v>0.57432529702277946</v>
      </c>
      <c r="BC36" s="94">
        <f t="shared" ca="1" si="19"/>
        <v>40</v>
      </c>
    </row>
    <row r="37" spans="1:55" ht="16.5" x14ac:dyDescent="0.3">
      <c r="A37" s="9">
        <v>35</v>
      </c>
      <c r="B37" s="109">
        <f t="shared" ca="1" si="8"/>
        <v>48</v>
      </c>
      <c r="C37" s="110">
        <f t="shared" ca="1" si="9"/>
        <v>41</v>
      </c>
      <c r="D37" s="111">
        <f t="shared" ca="1" si="10"/>
        <v>62</v>
      </c>
      <c r="E37" s="112">
        <f t="shared" ca="1" si="11"/>
        <v>48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97">
        <v>35</v>
      </c>
      <c r="AO37" s="97">
        <f t="shared" ca="1" si="15"/>
        <v>28.324622909438602</v>
      </c>
      <c r="AP37" s="97">
        <f ca="1">SMALL($AO$3:$AO$86,ROWS(AO$3:AO37))</f>
        <v>24.276912712564087</v>
      </c>
      <c r="AQ37" s="119">
        <f t="shared" ca="1" si="16"/>
        <v>2.5267723692131305</v>
      </c>
      <c r="AR37" s="119">
        <f t="shared" si="24"/>
        <v>2</v>
      </c>
      <c r="AS37" s="86">
        <f t="shared" ca="1" si="7"/>
        <v>62</v>
      </c>
      <c r="AT37" s="86">
        <f t="shared" ca="1" si="17"/>
        <v>6.6934348519024578E-2</v>
      </c>
      <c r="AU37" s="86">
        <f ca="1">INDEX($AS$3:$AS$86,MATCH(SMALL($AT$3:$AT$86,ROWS(AT$3:AT37)),$AT$3:$AT$86,0))</f>
        <v>48</v>
      </c>
      <c r="AV37" s="86">
        <f ca="1">SMALL($AS$3:$AS$86,ROWS(AV$3:AV37))</f>
        <v>41</v>
      </c>
      <c r="AW37" s="94">
        <f ca="1">VLOOKUP(SMALL($BB$45:$BB$86,AX37),$BB$45:$BC$86,2,0)</f>
        <v>48</v>
      </c>
      <c r="AX37" s="94">
        <f t="shared" si="27"/>
        <v>18</v>
      </c>
      <c r="BA37" s="94">
        <v>35</v>
      </c>
      <c r="BB37" s="94">
        <f t="shared" ca="1" si="18"/>
        <v>3.4361119411717045E-2</v>
      </c>
      <c r="BC37" s="94">
        <f t="shared" ca="1" si="19"/>
        <v>41</v>
      </c>
    </row>
    <row r="38" spans="1:55" ht="16.5" x14ac:dyDescent="0.3">
      <c r="A38" s="9">
        <v>36</v>
      </c>
      <c r="B38" s="109">
        <f t="shared" ca="1" si="8"/>
        <v>21</v>
      </c>
      <c r="C38" s="110">
        <f t="shared" ca="1" si="9"/>
        <v>42</v>
      </c>
      <c r="D38" s="111">
        <f t="shared" ca="1" si="10"/>
        <v>33</v>
      </c>
      <c r="E38" s="112">
        <f t="shared" ca="1" si="11"/>
        <v>35</v>
      </c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97">
        <v>39</v>
      </c>
      <c r="AO38" s="97">
        <f t="shared" ca="1" si="15"/>
        <v>21.78744467938186</v>
      </c>
      <c r="AP38" s="97">
        <f ca="1">SMALL($AO$3:$AO$86,ROWS(AO$3:AO38))</f>
        <v>24.277751202791165</v>
      </c>
      <c r="AQ38" s="119">
        <f t="shared" ca="1" si="16"/>
        <v>1.3181519062537108</v>
      </c>
      <c r="AR38" s="119">
        <f t="shared" si="24"/>
        <v>1</v>
      </c>
      <c r="AS38" s="86">
        <f t="shared" ca="1" si="7"/>
        <v>33</v>
      </c>
      <c r="AT38" s="86">
        <f t="shared" ca="1" si="17"/>
        <v>0.65991464788387644</v>
      </c>
      <c r="AU38" s="86">
        <f ca="1">INDEX($AS$3:$AS$86,MATCH(SMALL($AT$3:$AT$86,ROWS(AT$3:AT38)),$AT$3:$AT$86,0))</f>
        <v>21</v>
      </c>
      <c r="AV38" s="86">
        <f ca="1">SMALL($AS$3:$AS$86,ROWS(AV$3:AV38))</f>
        <v>42</v>
      </c>
      <c r="AW38" s="94">
        <f ca="1">VLOOKUP(SMALL($BB$3:$BB$44,AX38),$BB$3:$BC$44,2,0)</f>
        <v>35</v>
      </c>
      <c r="AX38" s="94">
        <f t="shared" si="27"/>
        <v>18</v>
      </c>
      <c r="BA38" s="94">
        <v>36</v>
      </c>
      <c r="BB38" s="94">
        <f t="shared" ca="1" si="18"/>
        <v>0.53996422048826165</v>
      </c>
      <c r="BC38" s="94">
        <f t="shared" ca="1" si="19"/>
        <v>42</v>
      </c>
    </row>
    <row r="39" spans="1:55" ht="16.5" x14ac:dyDescent="0.3">
      <c r="A39" s="9">
        <v>37</v>
      </c>
      <c r="B39" s="109">
        <f t="shared" ca="1" si="8"/>
        <v>57</v>
      </c>
      <c r="C39" s="110">
        <f t="shared" ca="1" si="9"/>
        <v>42</v>
      </c>
      <c r="D39" s="111">
        <f t="shared" ca="1" si="10"/>
        <v>38</v>
      </c>
      <c r="E39" s="112">
        <f t="shared" ca="1" si="11"/>
        <v>32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97">
        <v>36</v>
      </c>
      <c r="AO39" s="97">
        <f t="shared" ca="1" si="15"/>
        <v>28.351983889513491</v>
      </c>
      <c r="AP39" s="97">
        <f ca="1">SMALL($AO$3:$AO$86,ROWS(AO$3:AO39))</f>
        <v>24.303130088928153</v>
      </c>
      <c r="AQ39" s="119">
        <f t="shared" ca="1" si="16"/>
        <v>1.5438762660684135</v>
      </c>
      <c r="AR39" s="119">
        <f t="shared" si="24"/>
        <v>1</v>
      </c>
      <c r="AS39" s="86">
        <f t="shared" ca="1" si="7"/>
        <v>38</v>
      </c>
      <c r="AT39" s="86">
        <f t="shared" ca="1" si="17"/>
        <v>1.2764878606761454E-2</v>
      </c>
      <c r="AU39" s="86">
        <f ca="1">INDEX($AS$3:$AS$86,MATCH(SMALL($AT$3:$AT$86,ROWS(AT$3:AT39)),$AT$3:$AT$86,0))</f>
        <v>57</v>
      </c>
      <c r="AV39" s="86">
        <f ca="1">SMALL($AS$3:$AS$86,ROWS(AV$3:AV39))</f>
        <v>42</v>
      </c>
      <c r="AW39" s="94">
        <f ca="1">VLOOKUP(SMALL($BB$3:$BB$44,AX39),$BB$3:$BC$44,2,0)</f>
        <v>32</v>
      </c>
      <c r="AX39" s="94">
        <f t="shared" si="27"/>
        <v>19</v>
      </c>
      <c r="BA39" s="94">
        <v>37</v>
      </c>
      <c r="BB39" s="94">
        <f t="shared" ca="1" si="18"/>
        <v>0.96174463865497406</v>
      </c>
      <c r="BC39" s="94">
        <f t="shared" ca="1" si="19"/>
        <v>42</v>
      </c>
    </row>
    <row r="40" spans="1:55" ht="16.5" x14ac:dyDescent="0.3">
      <c r="A40" s="9">
        <v>38</v>
      </c>
      <c r="B40" s="109">
        <f t="shared" ca="1" si="8"/>
        <v>62</v>
      </c>
      <c r="C40" s="110">
        <f t="shared" ca="1" si="9"/>
        <v>43</v>
      </c>
      <c r="D40" s="111">
        <f t="shared" ca="1" si="10"/>
        <v>48</v>
      </c>
      <c r="E40" s="112">
        <f t="shared" ca="1" si="11"/>
        <v>62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97">
        <v>37</v>
      </c>
      <c r="AO40" s="97">
        <f t="shared" ca="1" si="15"/>
        <v>21.706869419170999</v>
      </c>
      <c r="AP40" s="97">
        <f ca="1">SMALL($AO$3:$AO$86,ROWS(AO$3:AO40))</f>
        <v>24.432036551769666</v>
      </c>
      <c r="AQ40" s="119">
        <f t="shared" ca="1" si="16"/>
        <v>1.9485473737963928</v>
      </c>
      <c r="AR40" s="119">
        <f t="shared" si="24"/>
        <v>1.5</v>
      </c>
      <c r="AS40" s="86">
        <f t="shared" ca="1" si="7"/>
        <v>48</v>
      </c>
      <c r="AT40" s="86">
        <f t="shared" ca="1" si="17"/>
        <v>0.52681298988841829</v>
      </c>
      <c r="AU40" s="86">
        <f ca="1">INDEX($AS$3:$AS$86,MATCH(SMALL($AT$3:$AT$86,ROWS(AT$3:AT40)),$AT$3:$AT$86,0))</f>
        <v>62</v>
      </c>
      <c r="AV40" s="86">
        <f ca="1">SMALL($AS$3:$AS$86,ROWS(AV$3:AV40))</f>
        <v>43</v>
      </c>
      <c r="AW40" s="94">
        <f ca="1">VLOOKUP(SMALL($BB$45:$BB$86,AX40),$BB$45:$BC$86,2,0)</f>
        <v>62</v>
      </c>
      <c r="AX40" s="94">
        <f t="shared" si="27"/>
        <v>19</v>
      </c>
      <c r="BA40" s="94">
        <v>38</v>
      </c>
      <c r="BB40" s="94">
        <f t="shared" ca="1" si="18"/>
        <v>2.0558991835506912E-2</v>
      </c>
      <c r="BC40" s="94">
        <f t="shared" ca="1" si="19"/>
        <v>43</v>
      </c>
    </row>
    <row r="41" spans="1:55" ht="16.5" x14ac:dyDescent="0.3">
      <c r="A41" s="9">
        <v>39</v>
      </c>
      <c r="B41" s="109">
        <f t="shared" ca="1" si="8"/>
        <v>30</v>
      </c>
      <c r="C41" s="110">
        <f t="shared" ca="1" si="9"/>
        <v>44</v>
      </c>
      <c r="D41" s="111">
        <f t="shared" ca="1" si="10"/>
        <v>54</v>
      </c>
      <c r="E41" s="112">
        <f t="shared" ca="1" si="11"/>
        <v>56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97">
        <v>38</v>
      </c>
      <c r="AO41" s="97">
        <f t="shared" ca="1" si="15"/>
        <v>31.358314211416889</v>
      </c>
      <c r="AP41" s="97">
        <f ca="1">SMALL($AO$3:$AO$86,ROWS(AO$3:AO41))</f>
        <v>24.437248366121494</v>
      </c>
      <c r="AQ41" s="119">
        <f t="shared" ca="1" si="16"/>
        <v>2.1884080098456948</v>
      </c>
      <c r="AR41" s="119">
        <f t="shared" si="24"/>
        <v>2</v>
      </c>
      <c r="AS41" s="86">
        <f t="shared" ca="1" si="7"/>
        <v>54</v>
      </c>
      <c r="AT41" s="86">
        <f t="shared" ca="1" si="17"/>
        <v>0.74946943723036408</v>
      </c>
      <c r="AU41" s="86">
        <f ca="1">INDEX($AS$3:$AS$86,MATCH(SMALL($AT$3:$AT$86,ROWS(AT$3:AT41)),$AT$3:$AT$86,0))</f>
        <v>30</v>
      </c>
      <c r="AV41" s="86">
        <f ca="1">SMALL($AS$3:$AS$86,ROWS(AV$3:AV41))</f>
        <v>44</v>
      </c>
      <c r="AW41" s="94">
        <f ca="1">VLOOKUP(SMALL($BB$45:$BB$86,AX41),$BB$45:$BC$86,2,0)</f>
        <v>56</v>
      </c>
      <c r="AX41" s="94">
        <f t="shared" si="27"/>
        <v>20</v>
      </c>
      <c r="BA41" s="94">
        <v>39</v>
      </c>
      <c r="BB41" s="94">
        <f t="shared" ca="1" si="18"/>
        <v>0.29013755027140609</v>
      </c>
      <c r="BC41" s="94">
        <f t="shared" ca="1" si="19"/>
        <v>44</v>
      </c>
    </row>
    <row r="42" spans="1:55" ht="16.5" x14ac:dyDescent="0.3">
      <c r="A42" s="9">
        <v>40</v>
      </c>
      <c r="B42" s="109">
        <f t="shared" ca="1" si="8"/>
        <v>57</v>
      </c>
      <c r="C42" s="110">
        <f t="shared" ca="1" si="9"/>
        <v>44</v>
      </c>
      <c r="D42" s="111">
        <f t="shared" ca="1" si="10"/>
        <v>48</v>
      </c>
      <c r="E42" s="112">
        <f t="shared" ca="1" si="11"/>
        <v>36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97">
        <v>41</v>
      </c>
      <c r="AO42" s="97">
        <f t="shared" ca="1" si="15"/>
        <v>16.438212384513427</v>
      </c>
      <c r="AP42" s="97">
        <f ca="1">SMALL($AO$3:$AO$86,ROWS(AO$3:AO42))</f>
        <v>24.654029453226389</v>
      </c>
      <c r="AQ42" s="119">
        <f t="shared" ca="1" si="16"/>
        <v>1.9093781756129204</v>
      </c>
      <c r="AR42" s="119">
        <f t="shared" si="24"/>
        <v>1</v>
      </c>
      <c r="AS42" s="86">
        <f t="shared" ca="1" si="7"/>
        <v>48</v>
      </c>
      <c r="AT42" s="86">
        <f t="shared" ca="1" si="17"/>
        <v>0.40034414043272937</v>
      </c>
      <c r="AU42" s="86">
        <f ca="1">INDEX($AS$3:$AS$86,MATCH(SMALL($AT$3:$AT$86,ROWS(AT$3:AT42)),$AT$3:$AT$86,0))</f>
        <v>57</v>
      </c>
      <c r="AV42" s="86">
        <f ca="1">SMALL($AS$3:$AS$86,ROWS(AV$3:AV42))</f>
        <v>44</v>
      </c>
      <c r="AW42" s="94">
        <f ca="1">VLOOKUP(SMALL($BB$3:$BB$44,AX42),$BB$3:$BC$44,2,0)</f>
        <v>36</v>
      </c>
      <c r="AX42" s="94">
        <f t="shared" si="27"/>
        <v>20</v>
      </c>
      <c r="BA42" s="94">
        <v>40</v>
      </c>
      <c r="BB42" s="94">
        <f t="shared" ca="1" si="18"/>
        <v>0.32835518190323532</v>
      </c>
      <c r="BC42" s="94">
        <f t="shared" ca="1" si="19"/>
        <v>44</v>
      </c>
    </row>
    <row r="43" spans="1:55" ht="16.5" x14ac:dyDescent="0.3">
      <c r="A43" s="9">
        <v>41</v>
      </c>
      <c r="B43" s="109">
        <f t="shared" ca="1" si="8"/>
        <v>41</v>
      </c>
      <c r="C43" s="110">
        <f t="shared" ca="1" si="9"/>
        <v>45</v>
      </c>
      <c r="D43" s="111">
        <f t="shared" ca="1" si="10"/>
        <v>30</v>
      </c>
      <c r="E43" s="112">
        <f t="shared" ca="1" si="11"/>
        <v>30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97">
        <v>40</v>
      </c>
      <c r="AO43" s="97">
        <f t="shared" ca="1" si="15"/>
        <v>26.46390211176594</v>
      </c>
      <c r="AP43" s="97">
        <f ca="1">SMALL($AO$3:$AO$86,ROWS(AO$3:AO43))</f>
        <v>24.812987492726748</v>
      </c>
      <c r="AQ43" s="119">
        <f t="shared" ca="1" si="16"/>
        <v>1.1719995575924946</v>
      </c>
      <c r="AR43" s="119">
        <f t="shared" si="24"/>
        <v>1</v>
      </c>
      <c r="AS43" s="86">
        <f t="shared" ca="1" si="7"/>
        <v>30</v>
      </c>
      <c r="AT43" s="86">
        <f t="shared" ca="1" si="17"/>
        <v>0.43118194997469839</v>
      </c>
      <c r="AU43" s="86">
        <f ca="1">INDEX($AS$3:$AS$86,MATCH(SMALL($AT$3:$AT$86,ROWS(AT$3:AT43)),$AT$3:$AT$86,0))</f>
        <v>41</v>
      </c>
      <c r="AV43" s="86">
        <f ca="1">SMALL($AS$3:$AS$86,ROWS(AV$3:AV43))</f>
        <v>45</v>
      </c>
      <c r="AW43" s="94">
        <f ca="1">VLOOKUP(SMALL($BB$3:$BB$44,AX43),$BB$3:$BC$44,2,0)</f>
        <v>30</v>
      </c>
      <c r="AX43" s="94">
        <f t="shared" si="27"/>
        <v>21</v>
      </c>
      <c r="BA43" s="94">
        <v>41</v>
      </c>
      <c r="BB43" s="94">
        <f t="shared" ca="1" si="18"/>
        <v>0.65986809560328308</v>
      </c>
      <c r="BC43" s="94">
        <f t="shared" ca="1" si="19"/>
        <v>45</v>
      </c>
    </row>
    <row r="44" spans="1:55" ht="16.5" x14ac:dyDescent="0.3">
      <c r="A44" s="9">
        <v>42</v>
      </c>
      <c r="B44" s="109">
        <f t="shared" ca="1" si="8"/>
        <v>57</v>
      </c>
      <c r="C44" s="110">
        <f t="shared" ca="1" si="9"/>
        <v>45</v>
      </c>
      <c r="D44" s="111">
        <f t="shared" ca="1" si="10"/>
        <v>51</v>
      </c>
      <c r="E44" s="112">
        <f t="shared" ca="1" si="11"/>
        <v>64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97">
        <v>46</v>
      </c>
      <c r="AO44" s="97">
        <f t="shared" ca="1" si="15"/>
        <v>23.079016421197334</v>
      </c>
      <c r="AP44" s="97">
        <f ca="1">SMALL($AO$3:$AO$86,ROWS(AO$3:AO44))</f>
        <v>24.942764806022698</v>
      </c>
      <c r="AQ44" s="119">
        <f t="shared" ca="1" si="16"/>
        <v>2.0180353050729036</v>
      </c>
      <c r="AR44" s="119">
        <f t="shared" si="24"/>
        <v>1.5</v>
      </c>
      <c r="AS44" s="86">
        <f t="shared" ca="1" si="7"/>
        <v>51</v>
      </c>
      <c r="AT44" s="86">
        <f t="shared" ca="1" si="17"/>
        <v>0.82645051761242894</v>
      </c>
      <c r="AU44" s="86">
        <f ca="1">INDEX($AS$3:$AS$86,MATCH(SMALL($AT$3:$AT$86,ROWS(AT$3:AT44)),$AT$3:$AT$86,0))</f>
        <v>57</v>
      </c>
      <c r="AV44" s="86">
        <f ca="1">SMALL($AS$3:$AS$86,ROWS(AV$3:AV44))</f>
        <v>45</v>
      </c>
      <c r="AW44" s="94">
        <f ca="1">VLOOKUP(SMALL($BB$45:$BB$86,AX44),$BB$45:$BC$86,2,0)</f>
        <v>64</v>
      </c>
      <c r="AX44" s="94">
        <f t="shared" si="27"/>
        <v>21</v>
      </c>
      <c r="BA44" s="94">
        <v>42</v>
      </c>
      <c r="BB44" s="94">
        <f t="shared" ca="1" si="18"/>
        <v>8.1848951694531658E-2</v>
      </c>
      <c r="BC44" s="94">
        <f t="shared" ca="1" si="19"/>
        <v>45</v>
      </c>
    </row>
    <row r="45" spans="1:55" ht="16.5" x14ac:dyDescent="0.3">
      <c r="A45" s="9">
        <v>43</v>
      </c>
      <c r="B45" s="109">
        <f t="shared" ca="1" si="8"/>
        <v>65</v>
      </c>
      <c r="C45" s="110">
        <f t="shared" ca="1" si="9"/>
        <v>45</v>
      </c>
      <c r="D45" s="111">
        <f t="shared" ca="1" si="10"/>
        <v>62</v>
      </c>
      <c r="E45" s="112">
        <f t="shared" ca="1" si="11"/>
        <v>47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97">
        <v>44</v>
      </c>
      <c r="AO45" s="97">
        <f t="shared" ca="1" si="15"/>
        <v>27.000110527011088</v>
      </c>
      <c r="AP45" s="97">
        <f ca="1">SMALL($AO$3:$AO$86,ROWS(AO$3:AO45))</f>
        <v>25.49998685199029</v>
      </c>
      <c r="AQ45" s="119">
        <f t="shared" ca="1" si="16"/>
        <v>2.3966149826129959</v>
      </c>
      <c r="AR45" s="119">
        <f t="shared" si="24"/>
        <v>2</v>
      </c>
      <c r="AS45" s="86">
        <f t="shared" ca="1" si="7"/>
        <v>62</v>
      </c>
      <c r="AT45" s="86">
        <f t="shared" ca="1" si="17"/>
        <v>0.31904352870920405</v>
      </c>
      <c r="AU45" s="86">
        <f ca="1">INDEX($AS$3:$AS$86,MATCH(SMALL($AT$3:$AT$86,ROWS(AT$3:AT45)),$AT$3:$AT$86,0))</f>
        <v>65</v>
      </c>
      <c r="AV45" s="86">
        <f ca="1">SMALL($AS$3:$AS$86,ROWS(AV$3:AV45))</f>
        <v>45</v>
      </c>
      <c r="AW45" s="94">
        <f ca="1">VLOOKUP(SMALL($BB$45:$BB$86,AX45),$BB$45:$BC$86,2,0)</f>
        <v>47</v>
      </c>
      <c r="AX45" s="94">
        <f t="shared" si="27"/>
        <v>22</v>
      </c>
      <c r="BA45" s="94">
        <v>43</v>
      </c>
      <c r="BB45" s="94">
        <f t="shared" ca="1" si="18"/>
        <v>0.73132621327136282</v>
      </c>
      <c r="BC45" s="94">
        <f t="shared" ca="1" si="19"/>
        <v>45</v>
      </c>
    </row>
    <row r="46" spans="1:55" ht="16.5" x14ac:dyDescent="0.3">
      <c r="A46" s="9">
        <v>44</v>
      </c>
      <c r="B46" s="109">
        <f t="shared" ca="1" si="8"/>
        <v>49</v>
      </c>
      <c r="C46" s="110">
        <f t="shared" ca="1" si="9"/>
        <v>45</v>
      </c>
      <c r="D46" s="111">
        <f t="shared" ca="1" si="10"/>
        <v>28</v>
      </c>
      <c r="E46" s="112">
        <f t="shared" ca="1" si="11"/>
        <v>35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94">
        <v>45</v>
      </c>
      <c r="AO46" s="97">
        <f t="shared" ca="1" si="15"/>
        <v>24.942764806022698</v>
      </c>
      <c r="AP46" s="97">
        <f ca="1">SMALL($AO$3:$AO$86,ROWS(AO$3:AO46))</f>
        <v>25.58780588912883</v>
      </c>
      <c r="AQ46" s="119">
        <f t="shared" ca="1" si="16"/>
        <v>1.0940996592290069</v>
      </c>
      <c r="AR46" s="119">
        <f t="shared" si="24"/>
        <v>1</v>
      </c>
      <c r="AS46" s="86">
        <f t="shared" ca="1" si="7"/>
        <v>28</v>
      </c>
      <c r="AT46" s="86">
        <f t="shared" ca="1" si="17"/>
        <v>0.34057303685900953</v>
      </c>
      <c r="AU46" s="86">
        <f ca="1">INDEX($AS$3:$AS$86,MATCH(SMALL($AT$3:$AT$86,ROWS(AT$3:AT46)),$AT$3:$AT$86,0))</f>
        <v>49</v>
      </c>
      <c r="AV46" s="86">
        <f ca="1">SMALL($AS$3:$AS$86,ROWS(AV$3:AV46))</f>
        <v>45</v>
      </c>
      <c r="AW46" s="94">
        <f ca="1">VLOOKUP(SMALL($BB$3:$BB$44,AX46),$BB$3:$BC$44,2,0)</f>
        <v>35</v>
      </c>
      <c r="AX46" s="94">
        <f t="shared" si="27"/>
        <v>22</v>
      </c>
      <c r="BA46" s="94">
        <v>44</v>
      </c>
      <c r="BB46" s="94">
        <f t="shared" ca="1" si="18"/>
        <v>0.1050162879173594</v>
      </c>
      <c r="BC46" s="94">
        <f t="shared" ca="1" si="19"/>
        <v>45</v>
      </c>
    </row>
    <row r="47" spans="1:55" ht="16.5" x14ac:dyDescent="0.3">
      <c r="A47" s="9">
        <v>45</v>
      </c>
      <c r="B47" s="109">
        <f t="shared" ca="1" si="8"/>
        <v>67</v>
      </c>
      <c r="C47" s="110">
        <f t="shared" ca="1" si="9"/>
        <v>46</v>
      </c>
      <c r="D47" s="111">
        <f t="shared" ca="1" si="10"/>
        <v>46</v>
      </c>
      <c r="E47" s="112">
        <f t="shared" ca="1" si="11"/>
        <v>23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97">
        <v>47</v>
      </c>
      <c r="AO47" s="97">
        <f t="shared" ca="1" si="15"/>
        <v>17.633961913773323</v>
      </c>
      <c r="AP47" s="97">
        <f ca="1">SMALL($AO$3:$AO$86,ROWS(AO$3:AO47))</f>
        <v>25.699870467303555</v>
      </c>
      <c r="AQ47" s="119">
        <f t="shared" ca="1" si="16"/>
        <v>1.7856400956372007</v>
      </c>
      <c r="AR47" s="119">
        <f t="shared" si="24"/>
        <v>1</v>
      </c>
      <c r="AS47" s="86">
        <f t="shared" ca="1" si="7"/>
        <v>46</v>
      </c>
      <c r="AT47" s="86">
        <f t="shared" ca="1" si="17"/>
        <v>0.58772417579937952</v>
      </c>
      <c r="AU47" s="86">
        <f ca="1">INDEX($AS$3:$AS$86,MATCH(SMALL($AT$3:$AT$86,ROWS(AT$3:AT47)),$AT$3:$AT$86,0))</f>
        <v>67</v>
      </c>
      <c r="AV47" s="86">
        <f ca="1">SMALL($AS$3:$AS$86,ROWS(AV$3:AV47))</f>
        <v>46</v>
      </c>
      <c r="AW47" s="94">
        <f ca="1">VLOOKUP(SMALL($BB$3:$BB$44,AX47),$BB$3:$BC$44,2,0)</f>
        <v>23</v>
      </c>
      <c r="AX47" s="94">
        <f t="shared" si="27"/>
        <v>23</v>
      </c>
      <c r="BA47" s="94">
        <v>45</v>
      </c>
      <c r="BB47" s="94">
        <f t="shared" ca="1" si="18"/>
        <v>0.84466410087035504</v>
      </c>
      <c r="BC47" s="94">
        <f t="shared" ca="1" si="19"/>
        <v>46</v>
      </c>
    </row>
    <row r="48" spans="1:55" ht="16.5" x14ac:dyDescent="0.3">
      <c r="A48" s="9">
        <v>46</v>
      </c>
      <c r="B48" s="109">
        <f t="shared" ca="1" si="8"/>
        <v>50</v>
      </c>
      <c r="C48" s="110">
        <f t="shared" ca="1" si="9"/>
        <v>46</v>
      </c>
      <c r="D48" s="111">
        <f t="shared" ca="1" si="10"/>
        <v>44</v>
      </c>
      <c r="E48" s="112">
        <f t="shared" ca="1" si="11"/>
        <v>88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97">
        <v>48</v>
      </c>
      <c r="AO48" s="97">
        <f t="shared" ca="1" si="15"/>
        <v>27.441139192911013</v>
      </c>
      <c r="AP48" s="97">
        <f ca="1">SMALL($AO$3:$AO$86,ROWS(AO$3:AO48))</f>
        <v>25.855388560408436</v>
      </c>
      <c r="AQ48" s="119">
        <f t="shared" ca="1" si="16"/>
        <v>1.6666295967794973</v>
      </c>
      <c r="AR48" s="119">
        <f t="shared" si="24"/>
        <v>1.5</v>
      </c>
      <c r="AS48" s="86">
        <f t="shared" ca="1" si="7"/>
        <v>44</v>
      </c>
      <c r="AT48" s="86">
        <f t="shared" ca="1" si="17"/>
        <v>0.902049896828374</v>
      </c>
      <c r="AU48" s="86">
        <f ca="1">INDEX($AS$3:$AS$86,MATCH(SMALL($AT$3:$AT$86,ROWS(AT$3:AT48)),$AT$3:$AT$86,0))</f>
        <v>50</v>
      </c>
      <c r="AV48" s="86">
        <f ca="1">SMALL($AS$3:$AS$86,ROWS(AV$3:AV48))</f>
        <v>46</v>
      </c>
      <c r="AW48" s="94">
        <f ca="1">VLOOKUP(SMALL($BB$45:$BB$86,AX48),$BB$45:$BC$86,2,0)</f>
        <v>88</v>
      </c>
      <c r="AX48" s="94">
        <f t="shared" si="27"/>
        <v>23</v>
      </c>
      <c r="BA48" s="94">
        <v>46</v>
      </c>
      <c r="BB48" s="94">
        <f t="shared" ca="1" si="18"/>
        <v>0.48719570519642386</v>
      </c>
      <c r="BC48" s="94">
        <f t="shared" ca="1" si="19"/>
        <v>46</v>
      </c>
    </row>
    <row r="49" spans="1:55" ht="16.5" x14ac:dyDescent="0.3">
      <c r="A49" s="9">
        <v>47</v>
      </c>
      <c r="B49" s="109">
        <f t="shared" ca="1" si="8"/>
        <v>86</v>
      </c>
      <c r="C49" s="110">
        <f t="shared" ca="1" si="9"/>
        <v>47</v>
      </c>
      <c r="D49" s="111">
        <f t="shared" ca="1" si="10"/>
        <v>67</v>
      </c>
      <c r="E49" s="112">
        <f t="shared" ca="1" si="11"/>
        <v>46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97">
        <v>42</v>
      </c>
      <c r="AO49" s="97">
        <f t="shared" ca="1" si="15"/>
        <v>31.40249143200667</v>
      </c>
      <c r="AP49" s="97">
        <f ca="1">SMALL($AO$3:$AO$86,ROWS(AO$3:AO49))</f>
        <v>26.275142590762879</v>
      </c>
      <c r="AQ49" s="119">
        <f t="shared" ca="1" si="16"/>
        <v>2.5394761508988495</v>
      </c>
      <c r="AR49" s="119">
        <f t="shared" si="24"/>
        <v>2</v>
      </c>
      <c r="AS49" s="86">
        <f t="shared" ca="1" si="7"/>
        <v>67</v>
      </c>
      <c r="AT49" s="86">
        <f t="shared" ca="1" si="17"/>
        <v>0.27661376789655812</v>
      </c>
      <c r="AU49" s="86">
        <f ca="1">INDEX($AS$3:$AS$86,MATCH(SMALL($AT$3:$AT$86,ROWS(AT$3:AT49)),$AT$3:$AT$86,0))</f>
        <v>86</v>
      </c>
      <c r="AV49" s="86">
        <f ca="1">SMALL($AS$3:$AS$86,ROWS(AV$3:AV49))</f>
        <v>47</v>
      </c>
      <c r="AW49" s="94">
        <f ca="1">VLOOKUP(SMALL($BB$45:$BB$86,AX49),$BB$45:$BC$86,2,0)</f>
        <v>46</v>
      </c>
      <c r="AX49" s="94">
        <f t="shared" si="27"/>
        <v>24</v>
      </c>
      <c r="BA49" s="94">
        <v>47</v>
      </c>
      <c r="BB49" s="94">
        <f t="shared" ca="1" si="18"/>
        <v>0.12097777090637529</v>
      </c>
      <c r="BC49" s="94">
        <f t="shared" ca="1" si="19"/>
        <v>47</v>
      </c>
    </row>
    <row r="50" spans="1:55" ht="16.5" x14ac:dyDescent="0.3">
      <c r="A50" s="9">
        <v>48</v>
      </c>
      <c r="B50" s="109">
        <f t="shared" ca="1" si="8"/>
        <v>44</v>
      </c>
      <c r="C50" s="110">
        <f t="shared" ca="1" si="9"/>
        <v>47</v>
      </c>
      <c r="D50" s="111">
        <f t="shared" ca="1" si="10"/>
        <v>31</v>
      </c>
      <c r="E50" s="112">
        <f t="shared" ca="1" si="11"/>
        <v>35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97">
        <v>43</v>
      </c>
      <c r="AO50" s="97">
        <f t="shared" ca="1" si="15"/>
        <v>26.390832341237079</v>
      </c>
      <c r="AP50" s="97">
        <f ca="1">SMALL($AO$3:$AO$86,ROWS(AO$3:AO50))</f>
        <v>26.338794097445895</v>
      </c>
      <c r="AQ50" s="119">
        <f t="shared" ca="1" si="16"/>
        <v>1.1543868917417608</v>
      </c>
      <c r="AR50" s="119">
        <f t="shared" si="24"/>
        <v>1</v>
      </c>
      <c r="AS50" s="86">
        <f t="shared" ca="1" si="7"/>
        <v>31</v>
      </c>
      <c r="AT50" s="86">
        <f t="shared" ca="1" si="17"/>
        <v>0.67915030550825639</v>
      </c>
      <c r="AU50" s="86">
        <f ca="1">INDEX($AS$3:$AS$86,MATCH(SMALL($AT$3:$AT$86,ROWS(AT$3:AT50)),$AT$3:$AT$86,0))</f>
        <v>44</v>
      </c>
      <c r="AV50" s="86">
        <f ca="1">SMALL($AS$3:$AS$86,ROWS(AV$3:AV50))</f>
        <v>47</v>
      </c>
      <c r="AW50" s="94">
        <f ca="1">VLOOKUP(SMALL($BB$3:$BB$44,AX50),$BB$3:$BC$44,2,0)</f>
        <v>35</v>
      </c>
      <c r="AX50" s="94">
        <f t="shared" si="27"/>
        <v>24</v>
      </c>
      <c r="BA50" s="94">
        <v>48</v>
      </c>
      <c r="BB50" s="94">
        <f t="shared" ca="1" si="18"/>
        <v>0.43897717672130543</v>
      </c>
      <c r="BC50" s="94">
        <f t="shared" ca="1" si="19"/>
        <v>47</v>
      </c>
    </row>
    <row r="51" spans="1:55" ht="16.5" x14ac:dyDescent="0.3">
      <c r="A51" s="9">
        <v>49</v>
      </c>
      <c r="B51" s="109">
        <f t="shared" ca="1" si="8"/>
        <v>48</v>
      </c>
      <c r="C51" s="110">
        <f t="shared" ca="1" si="9"/>
        <v>47</v>
      </c>
      <c r="D51" s="111">
        <f t="shared" ca="1" si="10"/>
        <v>49</v>
      </c>
      <c r="E51" s="112">
        <f t="shared" ca="1" si="11"/>
        <v>42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97">
        <v>50</v>
      </c>
      <c r="AO51" s="97">
        <f t="shared" ca="1" si="15"/>
        <v>25.49998685199029</v>
      </c>
      <c r="AP51" s="97">
        <f ca="1">SMALL($AO$3:$AO$86,ROWS(AO$3:AO51))</f>
        <v>26.390832341237079</v>
      </c>
      <c r="AQ51" s="119">
        <f t="shared" ca="1" si="16"/>
        <v>1.8287224575876955</v>
      </c>
      <c r="AR51" s="119">
        <f t="shared" si="24"/>
        <v>1</v>
      </c>
      <c r="AS51" s="86">
        <f t="shared" ca="1" si="7"/>
        <v>49</v>
      </c>
      <c r="AT51" s="86">
        <f t="shared" ca="1" si="17"/>
        <v>0.49998471724735072</v>
      </c>
      <c r="AU51" s="86">
        <f ca="1">INDEX($AS$3:$AS$86,MATCH(SMALL($AT$3:$AT$86,ROWS(AT$3:AT51)),$AT$3:$AT$86,0))</f>
        <v>48</v>
      </c>
      <c r="AV51" s="86">
        <f ca="1">SMALL($AS$3:$AS$86,ROWS(AV$3:AV51))</f>
        <v>47</v>
      </c>
      <c r="AW51" s="94">
        <f ca="1">VLOOKUP(SMALL($BB$3:$BB$44,AX51),$BB$3:$BC$44,2,0)</f>
        <v>42</v>
      </c>
      <c r="AX51" s="94">
        <f t="shared" si="27"/>
        <v>25</v>
      </c>
      <c r="BA51" s="94">
        <v>49</v>
      </c>
      <c r="BB51" s="94">
        <f t="shared" ca="1" si="18"/>
        <v>8.6788088707027811E-2</v>
      </c>
      <c r="BC51" s="94">
        <f t="shared" ca="1" si="19"/>
        <v>47</v>
      </c>
    </row>
    <row r="52" spans="1:55" ht="16.5" x14ac:dyDescent="0.3">
      <c r="A52" s="9">
        <v>50</v>
      </c>
      <c r="B52" s="109">
        <f t="shared" ca="1" si="8"/>
        <v>47</v>
      </c>
      <c r="C52" s="110">
        <f t="shared" ca="1" si="9"/>
        <v>47</v>
      </c>
      <c r="D52" s="111">
        <f t="shared" ca="1" si="10"/>
        <v>60</v>
      </c>
      <c r="E52" s="112">
        <f t="shared" ca="1" si="11"/>
        <v>51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97">
        <v>49</v>
      </c>
      <c r="AO52" s="97">
        <f t="shared" ca="1" si="15"/>
        <v>17.498607557020328</v>
      </c>
      <c r="AP52" s="97">
        <f ca="1">SMALL($AO$3:$AO$86,ROWS(AO$3:AO52))</f>
        <v>26.422947327071736</v>
      </c>
      <c r="AQ52" s="119">
        <f t="shared" ca="1" si="16"/>
        <v>2.2479712125063762</v>
      </c>
      <c r="AR52" s="119">
        <f t="shared" si="24"/>
        <v>1.5</v>
      </c>
      <c r="AS52" s="86">
        <f t="shared" ca="1" si="7"/>
        <v>60</v>
      </c>
      <c r="AT52" s="86">
        <f t="shared" ca="1" si="17"/>
        <v>0.29230244118463466</v>
      </c>
      <c r="AU52" s="86">
        <f ca="1">INDEX($AS$3:$AS$86,MATCH(SMALL($AT$3:$AT$86,ROWS(AT$3:AT52)),$AT$3:$AT$86,0))</f>
        <v>47</v>
      </c>
      <c r="AV52" s="86">
        <f ca="1">SMALL($AS$3:$AS$86,ROWS(AV$3:AV52))</f>
        <v>47</v>
      </c>
      <c r="AW52" s="94">
        <f ca="1">VLOOKUP(SMALL($BB$45:$BB$86,AX52),$BB$45:$BC$86,2,0)</f>
        <v>51</v>
      </c>
      <c r="AX52" s="94">
        <f t="shared" si="27"/>
        <v>25</v>
      </c>
      <c r="BA52" s="94">
        <v>50</v>
      </c>
      <c r="BB52" s="94">
        <f t="shared" ca="1" si="18"/>
        <v>5.3771602272598695E-2</v>
      </c>
      <c r="BC52" s="94">
        <f t="shared" ca="1" si="19"/>
        <v>47</v>
      </c>
    </row>
    <row r="53" spans="1:55" ht="16.5" x14ac:dyDescent="0.3">
      <c r="A53" s="9">
        <v>51</v>
      </c>
      <c r="B53" s="109">
        <f t="shared" ca="1" si="8"/>
        <v>45</v>
      </c>
      <c r="C53" s="110">
        <f t="shared" ca="1" si="9"/>
        <v>48</v>
      </c>
      <c r="D53" s="111">
        <f t="shared" ca="1" si="10"/>
        <v>58</v>
      </c>
      <c r="E53" s="112">
        <f t="shared" ca="1" si="11"/>
        <v>75</v>
      </c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97">
        <v>51</v>
      </c>
      <c r="AO53" s="97">
        <f t="shared" ca="1" si="15"/>
        <v>17.205775334134973</v>
      </c>
      <c r="AP53" s="97">
        <f ca="1">SMALL($AO$3:$AO$86,ROWS(AO$3:AO53))</f>
        <v>26.46390211176594</v>
      </c>
      <c r="AQ53" s="119">
        <f t="shared" ca="1" si="16"/>
        <v>2.1561650948419446</v>
      </c>
      <c r="AR53" s="119">
        <f t="shared" si="24"/>
        <v>2</v>
      </c>
      <c r="AS53" s="86">
        <f t="shared" ca="1" si="7"/>
        <v>58</v>
      </c>
      <c r="AT53" s="86">
        <f t="shared" ca="1" si="17"/>
        <v>9.0679217366888443E-2</v>
      </c>
      <c r="AU53" s="86">
        <f ca="1">INDEX($AS$3:$AS$86,MATCH(SMALL($AT$3:$AT$86,ROWS(AT$3:AT53)),$AT$3:$AT$86,0))</f>
        <v>45</v>
      </c>
      <c r="AV53" s="86">
        <f ca="1">SMALL($AS$3:$AS$86,ROWS(AV$3:AV53))</f>
        <v>48</v>
      </c>
      <c r="AW53" s="94">
        <f ca="1">VLOOKUP(SMALL($BB$45:$BB$86,AX53),$BB$45:$BC$86,2,0)</f>
        <v>75</v>
      </c>
      <c r="AX53" s="94">
        <f t="shared" si="27"/>
        <v>26</v>
      </c>
      <c r="BA53" s="94">
        <v>51</v>
      </c>
      <c r="BB53" s="94">
        <f t="shared" ca="1" si="18"/>
        <v>0.22730280976545369</v>
      </c>
      <c r="BC53" s="94">
        <f t="shared" ca="1" si="19"/>
        <v>48</v>
      </c>
    </row>
    <row r="54" spans="1:55" ht="16.5" x14ac:dyDescent="0.3">
      <c r="A54" s="9">
        <v>52</v>
      </c>
      <c r="B54" s="109">
        <f t="shared" ca="1" si="8"/>
        <v>50</v>
      </c>
      <c r="C54" s="110">
        <f t="shared" ca="1" si="9"/>
        <v>48</v>
      </c>
      <c r="D54" s="111">
        <f t="shared" ca="1" si="10"/>
        <v>30</v>
      </c>
      <c r="E54" s="112">
        <f t="shared" ca="1" si="11"/>
        <v>38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97">
        <v>54</v>
      </c>
      <c r="AO54" s="97">
        <f t="shared" ca="1" si="15"/>
        <v>24.437248366121494</v>
      </c>
      <c r="AP54" s="97">
        <f ca="1">SMALL($AO$3:$AO$86,ROWS(AO$3:AO54))</f>
        <v>26.504285124478791</v>
      </c>
      <c r="AQ54" s="119">
        <f t="shared" ca="1" si="16"/>
        <v>1.0991392243996601</v>
      </c>
      <c r="AR54" s="119">
        <f t="shared" si="24"/>
        <v>1</v>
      </c>
      <c r="AS54" s="86">
        <f t="shared" ca="1" si="7"/>
        <v>30</v>
      </c>
      <c r="AT54" s="86">
        <f t="shared" ca="1" si="17"/>
        <v>0.16542251490645121</v>
      </c>
      <c r="AU54" s="86">
        <f ca="1">INDEX($AS$3:$AS$86,MATCH(SMALL($AT$3:$AT$86,ROWS(AT$3:AT54)),$AT$3:$AT$86,0))</f>
        <v>50</v>
      </c>
      <c r="AV54" s="86">
        <f ca="1">SMALL($AS$3:$AS$86,ROWS(AV$3:AV54))</f>
        <v>48</v>
      </c>
      <c r="AW54" s="94">
        <f ca="1">VLOOKUP(SMALL($BB$3:$BB$44,AX54),$BB$3:$BC$44,2,0)</f>
        <v>38</v>
      </c>
      <c r="AX54" s="94">
        <f t="shared" si="27"/>
        <v>26</v>
      </c>
      <c r="BA54" s="94">
        <v>52</v>
      </c>
      <c r="BB54" s="94">
        <f t="shared" ca="1" si="18"/>
        <v>0.76955544239072338</v>
      </c>
      <c r="BC54" s="94">
        <f t="shared" ca="1" si="19"/>
        <v>48</v>
      </c>
    </row>
    <row r="55" spans="1:55" ht="16.5" x14ac:dyDescent="0.3">
      <c r="A55" s="9">
        <v>53</v>
      </c>
      <c r="B55" s="109">
        <f t="shared" ca="1" si="8"/>
        <v>58</v>
      </c>
      <c r="C55" s="110">
        <f t="shared" ca="1" si="9"/>
        <v>48</v>
      </c>
      <c r="D55" s="111">
        <f t="shared" ca="1" si="10"/>
        <v>46</v>
      </c>
      <c r="E55" s="112">
        <f t="shared" ca="1" si="11"/>
        <v>30</v>
      </c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97">
        <v>53</v>
      </c>
      <c r="AO55" s="97">
        <f t="shared" ca="1" si="15"/>
        <v>22.55301236951647</v>
      </c>
      <c r="AP55" s="97">
        <f ca="1">SMALL($AO$3:$AO$86,ROWS(AO$3:AO55))</f>
        <v>26.552365381750434</v>
      </c>
      <c r="AQ55" s="119">
        <f t="shared" ca="1" si="16"/>
        <v>1.6986602119881513</v>
      </c>
      <c r="AR55" s="119">
        <f t="shared" si="24"/>
        <v>1</v>
      </c>
      <c r="AS55" s="86">
        <f t="shared" ca="1" si="7"/>
        <v>46</v>
      </c>
      <c r="AT55" s="86">
        <f t="shared" ca="1" si="17"/>
        <v>0.11353061853552027</v>
      </c>
      <c r="AU55" s="86">
        <f ca="1">INDEX($AS$3:$AS$86,MATCH(SMALL($AT$3:$AT$86,ROWS(AT$3:AT55)),$AT$3:$AT$86,0))</f>
        <v>58</v>
      </c>
      <c r="AV55" s="86">
        <f ca="1">SMALL($AS$3:$AS$86,ROWS(AV$3:AV55))</f>
        <v>48</v>
      </c>
      <c r="AW55" s="94">
        <f ca="1">VLOOKUP(SMALL($BB$3:$BB$44,AX55),$BB$3:$BC$44,2,0)</f>
        <v>30</v>
      </c>
      <c r="AX55" s="94">
        <f t="shared" si="27"/>
        <v>27</v>
      </c>
      <c r="BA55" s="94">
        <v>53</v>
      </c>
      <c r="BB55" s="94">
        <f t="shared" ca="1" si="18"/>
        <v>7.9188896313261425E-3</v>
      </c>
      <c r="BC55" s="94">
        <f t="shared" ca="1" si="19"/>
        <v>48</v>
      </c>
    </row>
    <row r="56" spans="1:55" ht="16.5" x14ac:dyDescent="0.3">
      <c r="A56" s="9">
        <v>54</v>
      </c>
      <c r="B56" s="109">
        <f t="shared" ca="1" si="8"/>
        <v>19</v>
      </c>
      <c r="C56" s="110">
        <f t="shared" ca="1" si="9"/>
        <v>49</v>
      </c>
      <c r="D56" s="111">
        <f t="shared" ca="1" si="10"/>
        <v>47</v>
      </c>
      <c r="E56" s="112">
        <f t="shared" ca="1" si="11"/>
        <v>50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97">
        <v>52</v>
      </c>
      <c r="AO56" s="97">
        <f t="shared" ca="1" si="15"/>
        <v>36.799266752276793</v>
      </c>
      <c r="AP56" s="97">
        <f ca="1">SMALL($AO$3:$AO$86,ROWS(AO$3:AO56))</f>
        <v>26.711533934380586</v>
      </c>
      <c r="AQ56" s="119">
        <f t="shared" ca="1" si="16"/>
        <v>1.7399604039191234</v>
      </c>
      <c r="AR56" s="119">
        <f t="shared" si="24"/>
        <v>1.5</v>
      </c>
      <c r="AS56" s="86">
        <f t="shared" ca="1" si="7"/>
        <v>47</v>
      </c>
      <c r="AT56" s="86">
        <f t="shared" ca="1" si="17"/>
        <v>0.54163681682962495</v>
      </c>
      <c r="AU56" s="86">
        <f ca="1">INDEX($AS$3:$AS$86,MATCH(SMALL($AT$3:$AT$86,ROWS(AT$3:AT56)),$AT$3:$AT$86,0))</f>
        <v>19</v>
      </c>
      <c r="AV56" s="86">
        <f ca="1">SMALL($AS$3:$AS$86,ROWS(AV$3:AV56))</f>
        <v>49</v>
      </c>
      <c r="AW56" s="94">
        <f ca="1">VLOOKUP(SMALL($BB$45:$BB$86,AX56),$BB$45:$BC$86,2,0)</f>
        <v>50</v>
      </c>
      <c r="AX56" s="94">
        <f t="shared" si="27"/>
        <v>27</v>
      </c>
      <c r="BA56" s="94">
        <v>54</v>
      </c>
      <c r="BB56" s="94">
        <f t="shared" ca="1" si="18"/>
        <v>0.13005552621041649</v>
      </c>
      <c r="BC56" s="94">
        <f t="shared" ca="1" si="19"/>
        <v>49</v>
      </c>
    </row>
    <row r="57" spans="1:55" ht="16.5" x14ac:dyDescent="0.3">
      <c r="A57" s="9">
        <v>55</v>
      </c>
      <c r="B57" s="109">
        <f t="shared" ca="1" si="8"/>
        <v>40</v>
      </c>
      <c r="C57" s="110">
        <f t="shared" ca="1" si="9"/>
        <v>50</v>
      </c>
      <c r="D57" s="111">
        <f t="shared" ca="1" si="10"/>
        <v>70</v>
      </c>
      <c r="E57" s="112">
        <f t="shared" ca="1" si="11"/>
        <v>54</v>
      </c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97">
        <v>55</v>
      </c>
      <c r="AO57" s="97">
        <f t="shared" ca="1" si="15"/>
        <v>14.350306009354949</v>
      </c>
      <c r="AP57" s="97">
        <f ca="1">SMALL($AO$3:$AO$86,ROWS(AO$3:AO57))</f>
        <v>26.727384106639242</v>
      </c>
      <c r="AQ57" s="119">
        <f t="shared" ca="1" si="16"/>
        <v>2.5882724361267737</v>
      </c>
      <c r="AR57" s="119">
        <f t="shared" si="24"/>
        <v>2</v>
      </c>
      <c r="AS57" s="86">
        <f t="shared" ca="1" si="7"/>
        <v>70</v>
      </c>
      <c r="AT57" s="86">
        <f t="shared" ca="1" si="17"/>
        <v>0.7485033098903433</v>
      </c>
      <c r="AU57" s="86">
        <f ca="1">INDEX($AS$3:$AS$86,MATCH(SMALL($AT$3:$AT$86,ROWS(AT$3:AT57)),$AT$3:$AT$86,0))</f>
        <v>40</v>
      </c>
      <c r="AV57" s="86">
        <f ca="1">SMALL($AS$3:$AS$86,ROWS(AV$3:AV57))</f>
        <v>50</v>
      </c>
      <c r="AW57" s="94">
        <f ca="1">VLOOKUP(SMALL($BB$45:$BB$86,AX57),$BB$45:$BC$86,2,0)</f>
        <v>54</v>
      </c>
      <c r="AX57" s="94">
        <f t="shared" si="27"/>
        <v>28</v>
      </c>
      <c r="BA57" s="94">
        <v>55</v>
      </c>
      <c r="BB57" s="94">
        <f t="shared" ca="1" si="18"/>
        <v>0.68123933512089285</v>
      </c>
      <c r="BC57" s="94">
        <f t="shared" ca="1" si="19"/>
        <v>50</v>
      </c>
    </row>
    <row r="58" spans="1:55" ht="16.5" x14ac:dyDescent="0.3">
      <c r="A58" s="9">
        <v>56</v>
      </c>
      <c r="B58" s="109">
        <f t="shared" ca="1" si="8"/>
        <v>46</v>
      </c>
      <c r="C58" s="110">
        <f t="shared" ca="1" si="9"/>
        <v>50</v>
      </c>
      <c r="D58" s="111">
        <f t="shared" ca="1" si="10"/>
        <v>40</v>
      </c>
      <c r="E58" s="112">
        <f t="shared" ca="1" si="11"/>
        <v>40</v>
      </c>
      <c r="AN58" s="97">
        <v>56</v>
      </c>
      <c r="AO58" s="97">
        <f t="shared" ca="1" si="15"/>
        <v>27.998491981715432</v>
      </c>
      <c r="AP58" s="97">
        <f ca="1">SMALL($AO$3:$AO$86,ROWS(AO$3:AO58))</f>
        <v>26.741369911187409</v>
      </c>
      <c r="AQ58" s="119">
        <f t="shared" ca="1" si="16"/>
        <v>1.4647589363270259</v>
      </c>
      <c r="AR58" s="119">
        <f t="shared" si="24"/>
        <v>1</v>
      </c>
      <c r="AS58" s="86">
        <f t="shared" ca="1" si="7"/>
        <v>40</v>
      </c>
      <c r="AT58" s="86">
        <f t="shared" ca="1" si="17"/>
        <v>0.15084918376116641</v>
      </c>
      <c r="AU58" s="86">
        <f ca="1">INDEX($AS$3:$AS$86,MATCH(SMALL($AT$3:$AT$86,ROWS(AT$3:AT58)),$AT$3:$AT$86,0))</f>
        <v>46</v>
      </c>
      <c r="AV58" s="86">
        <f ca="1">SMALL($AS$3:$AS$86,ROWS(AV$3:AV58))</f>
        <v>50</v>
      </c>
      <c r="AW58" s="94">
        <f ca="1">VLOOKUP(SMALL($BB$3:$BB$44,AX58),$BB$3:$BC$44,2,0)</f>
        <v>40</v>
      </c>
      <c r="AX58" s="94">
        <f t="shared" si="27"/>
        <v>28</v>
      </c>
      <c r="BA58" s="94">
        <v>56</v>
      </c>
      <c r="BB58" s="94">
        <f t="shared" ca="1" si="18"/>
        <v>4.1690297816046051E-2</v>
      </c>
      <c r="BC58" s="94">
        <f t="shared" ca="1" si="19"/>
        <v>50</v>
      </c>
    </row>
    <row r="59" spans="1:55" ht="16.5" x14ac:dyDescent="0.3">
      <c r="A59" s="9">
        <v>57</v>
      </c>
      <c r="B59" s="109">
        <f t="shared" ca="1" si="8"/>
        <v>33</v>
      </c>
      <c r="C59" s="110">
        <f t="shared" ca="1" si="9"/>
        <v>51</v>
      </c>
      <c r="D59" s="111">
        <f t="shared" ca="1" si="10"/>
        <v>32</v>
      </c>
      <c r="E59" s="112">
        <f t="shared" ca="1" si="11"/>
        <v>31</v>
      </c>
      <c r="AN59" s="97">
        <v>58</v>
      </c>
      <c r="AO59" s="97">
        <f t="shared" ca="1" si="15"/>
        <v>22.547903048288777</v>
      </c>
      <c r="AP59" s="97">
        <f ca="1">SMALL($AO$3:$AO$86,ROWS(AO$3:AO59))</f>
        <v>27.000110527011088</v>
      </c>
      <c r="AQ59" s="119">
        <f t="shared" ca="1" si="16"/>
        <v>1.1731989105939471</v>
      </c>
      <c r="AR59" s="119">
        <f t="shared" si="24"/>
        <v>1</v>
      </c>
      <c r="AS59" s="86">
        <f t="shared" ca="1" si="7"/>
        <v>32</v>
      </c>
      <c r="AT59" s="86">
        <f t="shared" ca="1" si="17"/>
        <v>0.23350327536645332</v>
      </c>
      <c r="AU59" s="86">
        <f ca="1">INDEX($AS$3:$AS$86,MATCH(SMALL($AT$3:$AT$86,ROWS(AT$3:AT59)),$AT$3:$AT$86,0))</f>
        <v>33</v>
      </c>
      <c r="AV59" s="86">
        <f ca="1">SMALL($AS$3:$AS$86,ROWS(AV$3:AV59))</f>
        <v>51</v>
      </c>
      <c r="AW59" s="94">
        <f ca="1">VLOOKUP(SMALL($BB$3:$BB$44,AX59),$BB$3:$BC$44,2,0)</f>
        <v>31</v>
      </c>
      <c r="AX59" s="94">
        <f t="shared" si="27"/>
        <v>29</v>
      </c>
      <c r="BA59" s="94">
        <v>57</v>
      </c>
      <c r="BB59" s="94">
        <f t="shared" ca="1" si="18"/>
        <v>0.51730880967982995</v>
      </c>
      <c r="BC59" s="94">
        <f t="shared" ca="1" si="19"/>
        <v>51</v>
      </c>
    </row>
    <row r="60" spans="1:55" ht="16.5" x14ac:dyDescent="0.3">
      <c r="A60" s="9">
        <v>58</v>
      </c>
      <c r="B60" s="109">
        <f t="shared" ca="1" si="8"/>
        <v>64</v>
      </c>
      <c r="C60" s="110">
        <f t="shared" ca="1" si="9"/>
        <v>53</v>
      </c>
      <c r="D60" s="111">
        <f t="shared" ca="1" si="10"/>
        <v>58</v>
      </c>
      <c r="E60" s="112">
        <f t="shared" ca="1" si="11"/>
        <v>59</v>
      </c>
      <c r="AN60" s="97">
        <v>62</v>
      </c>
      <c r="AO60" s="97">
        <f t="shared" ca="1" si="15"/>
        <v>21.676851629422092</v>
      </c>
      <c r="AP60" s="97">
        <f ca="1">SMALL($AO$3:$AO$86,ROWS(AO$3:AO60))</f>
        <v>27.024226067963099</v>
      </c>
      <c r="AQ60" s="119">
        <f t="shared" ca="1" si="16"/>
        <v>2.1331897536761932</v>
      </c>
      <c r="AR60" s="119">
        <f t="shared" si="24"/>
        <v>1.5</v>
      </c>
      <c r="AS60" s="86">
        <f t="shared" ca="1" si="7"/>
        <v>58</v>
      </c>
      <c r="AT60" s="86">
        <f t="shared" ca="1" si="17"/>
        <v>0.27584546097676454</v>
      </c>
      <c r="AU60" s="86">
        <f ca="1">INDEX($AS$3:$AS$86,MATCH(SMALL($AT$3:$AT$86,ROWS(AT$3:AT60)),$AT$3:$AT$86,0))</f>
        <v>64</v>
      </c>
      <c r="AV60" s="86">
        <f ca="1">SMALL($AS$3:$AS$86,ROWS(AV$3:AV60))</f>
        <v>53</v>
      </c>
      <c r="AW60" s="94">
        <f ca="1">VLOOKUP(SMALL($BB$45:$BB$86,AX60),$BB$45:$BC$86,2,0)</f>
        <v>59</v>
      </c>
      <c r="AX60" s="94">
        <f t="shared" si="27"/>
        <v>29</v>
      </c>
      <c r="BA60" s="94">
        <v>58</v>
      </c>
      <c r="BB60" s="94">
        <f t="shared" ca="1" si="18"/>
        <v>0.88688203251847908</v>
      </c>
      <c r="BC60" s="94">
        <f t="shared" ca="1" si="19"/>
        <v>53</v>
      </c>
    </row>
    <row r="61" spans="1:55" ht="16.5" x14ac:dyDescent="0.3">
      <c r="A61" s="9">
        <v>59</v>
      </c>
      <c r="B61" s="109">
        <f t="shared" ca="1" si="8"/>
        <v>36</v>
      </c>
      <c r="C61" s="110">
        <f t="shared" ca="1" si="9"/>
        <v>54</v>
      </c>
      <c r="D61" s="111">
        <f t="shared" ca="1" si="10"/>
        <v>70</v>
      </c>
      <c r="E61" s="112">
        <f t="shared" ca="1" si="11"/>
        <v>70</v>
      </c>
      <c r="AN61" s="97">
        <v>57</v>
      </c>
      <c r="AO61" s="97">
        <f t="shared" ca="1" si="15"/>
        <v>20.331965037824226</v>
      </c>
      <c r="AP61" s="97">
        <f ca="1">SMALL($AO$3:$AO$86,ROWS(AO$3:AO61))</f>
        <v>27.179078101903105</v>
      </c>
      <c r="AQ61" s="119">
        <f t="shared" ca="1" si="16"/>
        <v>2.5675870029635259</v>
      </c>
      <c r="AR61" s="119">
        <f t="shared" si="24"/>
        <v>2</v>
      </c>
      <c r="AS61" s="86">
        <f t="shared" ca="1" si="7"/>
        <v>70</v>
      </c>
      <c r="AT61" s="86">
        <f t="shared" ca="1" si="17"/>
        <v>5.835740477098339E-3</v>
      </c>
      <c r="AU61" s="86">
        <f ca="1">INDEX($AS$3:$AS$86,MATCH(SMALL($AT$3:$AT$86,ROWS(AT$3:AT61)),$AT$3:$AT$86,0))</f>
        <v>36</v>
      </c>
      <c r="AV61" s="86">
        <f ca="1">SMALL($AS$3:$AS$86,ROWS(AV$3:AV61))</f>
        <v>54</v>
      </c>
      <c r="AW61" s="94">
        <f ca="1">VLOOKUP(SMALL($BB$45:$BB$86,AX61),$BB$45:$BC$86,2,0)</f>
        <v>70</v>
      </c>
      <c r="AX61" s="94">
        <f t="shared" si="27"/>
        <v>30</v>
      </c>
      <c r="BA61" s="94">
        <v>59</v>
      </c>
      <c r="BB61" s="94">
        <f t="shared" ca="1" si="18"/>
        <v>0.68599452546926754</v>
      </c>
      <c r="BC61" s="94">
        <f t="shared" ca="1" si="19"/>
        <v>54</v>
      </c>
    </row>
    <row r="62" spans="1:55" ht="16.5" x14ac:dyDescent="0.3">
      <c r="A62" s="9">
        <v>60</v>
      </c>
      <c r="B62" s="109">
        <f t="shared" ca="1" si="8"/>
        <v>31</v>
      </c>
      <c r="C62" s="110">
        <f t="shared" ca="1" si="9"/>
        <v>56</v>
      </c>
      <c r="D62" s="111">
        <f t="shared" ca="1" si="10"/>
        <v>36</v>
      </c>
      <c r="E62" s="112">
        <f t="shared" ca="1" si="11"/>
        <v>33</v>
      </c>
      <c r="AN62" s="97">
        <v>59</v>
      </c>
      <c r="AO62" s="97">
        <f t="shared" ca="1" si="15"/>
        <v>24.303130088928153</v>
      </c>
      <c r="AP62" s="97">
        <f ca="1">SMALL($AO$3:$AO$86,ROWS(AO$3:AO62))</f>
        <v>27.259065764603818</v>
      </c>
      <c r="AQ62" s="119">
        <f t="shared" ca="1" si="16"/>
        <v>1.2887497419090246</v>
      </c>
      <c r="AR62" s="119">
        <f t="shared" si="24"/>
        <v>1</v>
      </c>
      <c r="AS62" s="86">
        <f t="shared" ca="1" si="7"/>
        <v>36</v>
      </c>
      <c r="AT62" s="86">
        <f t="shared" ca="1" si="17"/>
        <v>0.66811525070157385</v>
      </c>
      <c r="AU62" s="86">
        <f ca="1">INDEX($AS$3:$AS$86,MATCH(SMALL($AT$3:$AT$86,ROWS(AT$3:AT62)),$AT$3:$AT$86,0))</f>
        <v>31</v>
      </c>
      <c r="AV62" s="86">
        <f ca="1">SMALL($AS$3:$AS$86,ROWS(AV$3:AV62))</f>
        <v>56</v>
      </c>
      <c r="AW62" s="94">
        <f ca="1">VLOOKUP(SMALL($BB$3:$BB$44,AX62),$BB$3:$BC$44,2,0)</f>
        <v>33</v>
      </c>
      <c r="AX62" s="94">
        <f t="shared" si="27"/>
        <v>30</v>
      </c>
      <c r="BA62" s="94">
        <v>60</v>
      </c>
      <c r="BB62" s="94">
        <f t="shared" ca="1" si="18"/>
        <v>0.31825558309302382</v>
      </c>
      <c r="BC62" s="94">
        <f t="shared" ca="1" si="19"/>
        <v>56</v>
      </c>
    </row>
    <row r="63" spans="1:55" ht="16.5" x14ac:dyDescent="0.3">
      <c r="A63" s="9">
        <v>61</v>
      </c>
      <c r="B63" s="109">
        <f t="shared" ca="1" si="8"/>
        <v>42</v>
      </c>
      <c r="C63" s="110">
        <f t="shared" ca="1" si="9"/>
        <v>57</v>
      </c>
      <c r="D63" s="111">
        <f t="shared" ca="1" si="10"/>
        <v>35</v>
      </c>
      <c r="E63" s="112">
        <f t="shared" ca="1" si="11"/>
        <v>35</v>
      </c>
      <c r="AN63" s="97">
        <v>60</v>
      </c>
      <c r="AO63" s="97">
        <f t="shared" ca="1" si="15"/>
        <v>20.78456864963826</v>
      </c>
      <c r="AP63" s="97">
        <f ca="1">SMALL($AO$3:$AO$86,ROWS(AO$3:AO63))</f>
        <v>27.441139192911013</v>
      </c>
      <c r="AQ63" s="119">
        <f t="shared" ca="1" si="16"/>
        <v>1.2527406860256258</v>
      </c>
      <c r="AR63" s="119">
        <f t="shared" si="24"/>
        <v>1</v>
      </c>
      <c r="AS63" s="86">
        <f t="shared" ca="1" si="7"/>
        <v>35</v>
      </c>
      <c r="AT63" s="86">
        <f t="shared" ca="1" si="17"/>
        <v>0.15899146012874166</v>
      </c>
      <c r="AU63" s="86">
        <f ca="1">INDEX($AS$3:$AS$86,MATCH(SMALL($AT$3:$AT$86,ROWS(AT$3:AT63)),$AT$3:$AT$86,0))</f>
        <v>42</v>
      </c>
      <c r="AV63" s="86">
        <f ca="1">SMALL($AS$3:$AS$86,ROWS(AV$3:AV63))</f>
        <v>57</v>
      </c>
      <c r="AW63" s="94">
        <f ca="1">VLOOKUP(SMALL($BB$3:$BB$44,AX63),$BB$3:$BC$44,2,0)</f>
        <v>35</v>
      </c>
      <c r="AX63" s="94">
        <f t="shared" si="27"/>
        <v>31</v>
      </c>
      <c r="BA63" s="94">
        <v>61</v>
      </c>
      <c r="BB63" s="94">
        <f t="shared" ca="1" si="18"/>
        <v>0.15340180039058793</v>
      </c>
      <c r="BC63" s="94">
        <f t="shared" ca="1" si="19"/>
        <v>57</v>
      </c>
    </row>
    <row r="64" spans="1:55" ht="16.5" x14ac:dyDescent="0.3">
      <c r="A64" s="9">
        <v>62</v>
      </c>
      <c r="B64" s="109">
        <f t="shared" ca="1" si="8"/>
        <v>88</v>
      </c>
      <c r="C64" s="110">
        <f t="shared" ca="1" si="9"/>
        <v>57</v>
      </c>
      <c r="D64" s="111">
        <f t="shared" ca="1" si="10"/>
        <v>53</v>
      </c>
      <c r="E64" s="112">
        <f t="shared" ca="1" si="11"/>
        <v>86</v>
      </c>
      <c r="AN64" s="97">
        <v>61</v>
      </c>
      <c r="AO64" s="97">
        <f t="shared" ca="1" si="15"/>
        <v>29.499567923439905</v>
      </c>
      <c r="AP64" s="97">
        <f ca="1">SMALL($AO$3:$AO$86,ROWS(AO$3:AO64))</f>
        <v>27.750131554685577</v>
      </c>
      <c r="AQ64" s="119">
        <f t="shared" ca="1" si="16"/>
        <v>1.9051889424596304</v>
      </c>
      <c r="AR64" s="119">
        <f t="shared" si="24"/>
        <v>1.5</v>
      </c>
      <c r="AS64" s="86">
        <f t="shared" ca="1" si="7"/>
        <v>53</v>
      </c>
      <c r="AT64" s="86">
        <f t="shared" ca="1" si="17"/>
        <v>1.5954463065815605E-2</v>
      </c>
      <c r="AU64" s="86">
        <f ca="1">INDEX($AS$3:$AS$86,MATCH(SMALL($AT$3:$AT$86,ROWS(AT$3:AT64)),$AT$3:$AT$86,0))</f>
        <v>88</v>
      </c>
      <c r="AV64" s="86">
        <f ca="1">SMALL($AS$3:$AS$86,ROWS(AV$3:AV64))</f>
        <v>57</v>
      </c>
      <c r="AW64" s="94">
        <f ca="1">VLOOKUP(SMALL($BB$45:$BB$86,AX64),$BB$45:$BC$86,2,0)</f>
        <v>86</v>
      </c>
      <c r="AX64" s="94">
        <f t="shared" si="27"/>
        <v>31</v>
      </c>
      <c r="BA64" s="94">
        <v>62</v>
      </c>
      <c r="BB64" s="94">
        <f t="shared" ca="1" si="18"/>
        <v>0.11028336152995566</v>
      </c>
      <c r="BC64" s="94">
        <f t="shared" ca="1" si="19"/>
        <v>57</v>
      </c>
    </row>
    <row r="65" spans="1:55" ht="16.5" x14ac:dyDescent="0.3">
      <c r="A65" s="9">
        <v>63</v>
      </c>
      <c r="B65" s="109">
        <f t="shared" ca="1" si="8"/>
        <v>27</v>
      </c>
      <c r="C65" s="110">
        <f t="shared" ca="1" si="9"/>
        <v>57</v>
      </c>
      <c r="D65" s="111">
        <f t="shared" ca="1" si="10"/>
        <v>65</v>
      </c>
      <c r="E65" s="112">
        <f t="shared" ca="1" si="11"/>
        <v>62</v>
      </c>
      <c r="AN65" s="97">
        <v>64</v>
      </c>
      <c r="AO65" s="97">
        <f t="shared" ca="1" si="15"/>
        <v>27.750131554685577</v>
      </c>
      <c r="AP65" s="97">
        <f ca="1">SMALL($AO$3:$AO$86,ROWS(AO$3:AO65))</f>
        <v>27.998491981715432</v>
      </c>
      <c r="AQ65" s="119">
        <f t="shared" ca="1" si="16"/>
        <v>2.3035328667829789</v>
      </c>
      <c r="AR65" s="119">
        <f t="shared" si="24"/>
        <v>2</v>
      </c>
      <c r="AS65" s="86">
        <f t="shared" ca="1" si="7"/>
        <v>65</v>
      </c>
      <c r="AT65" s="86">
        <f t="shared" ca="1" si="17"/>
        <v>0.49415468635186077</v>
      </c>
      <c r="AU65" s="86">
        <f ca="1">INDEX($AS$3:$AS$86,MATCH(SMALL($AT$3:$AT$86,ROWS(AT$3:AT65)),$AT$3:$AT$86,0))</f>
        <v>27</v>
      </c>
      <c r="AV65" s="86">
        <f ca="1">SMALL($AS$3:$AS$86,ROWS(AV$3:AV65))</f>
        <v>57</v>
      </c>
      <c r="AW65" s="94">
        <f ca="1">VLOOKUP(SMALL($BB$45:$BB$86,AX65),$BB$45:$BC$86,2,0)</f>
        <v>62</v>
      </c>
      <c r="AX65" s="94">
        <f t="shared" si="27"/>
        <v>32</v>
      </c>
      <c r="BA65" s="94">
        <v>63</v>
      </c>
      <c r="BB65" s="94">
        <f t="shared" ca="1" si="18"/>
        <v>0.1929089968394343</v>
      </c>
      <c r="BC65" s="94">
        <f t="shared" ca="1" si="19"/>
        <v>57</v>
      </c>
    </row>
    <row r="66" spans="1:55" ht="16.5" x14ac:dyDescent="0.3">
      <c r="A66" s="9">
        <v>64</v>
      </c>
      <c r="B66" s="109">
        <f t="shared" ca="1" si="8"/>
        <v>45</v>
      </c>
      <c r="C66" s="110">
        <f t="shared" ca="1" si="9"/>
        <v>58</v>
      </c>
      <c r="D66" s="111">
        <f t="shared" ca="1" si="10"/>
        <v>41</v>
      </c>
      <c r="E66" s="112">
        <f t="shared" ca="1" si="11"/>
        <v>45</v>
      </c>
      <c r="AN66" s="97">
        <v>63</v>
      </c>
      <c r="AO66" s="97">
        <f t="shared" ca="1" si="15"/>
        <v>22.073845688637846</v>
      </c>
      <c r="AP66" s="97">
        <f ca="1">SMALL($AO$3:$AO$86,ROWS(AO$3:AO66))</f>
        <v>28.001404647813157</v>
      </c>
      <c r="AQ66" s="119">
        <f t="shared" ca="1" si="16"/>
        <v>1.4626022660633187</v>
      </c>
      <c r="AR66" s="119">
        <f t="shared" si="24"/>
        <v>1</v>
      </c>
      <c r="AS66" s="86">
        <f t="shared" ca="1" si="7"/>
        <v>41</v>
      </c>
      <c r="AT66" s="86">
        <f t="shared" ca="1" si="17"/>
        <v>0.48398057564244945</v>
      </c>
      <c r="AU66" s="86">
        <f ca="1">INDEX($AS$3:$AS$86,MATCH(SMALL($AT$3:$AT$86,ROWS(AT$3:AT66)),$AT$3:$AT$86,0))</f>
        <v>45</v>
      </c>
      <c r="AV66" s="86">
        <f ca="1">SMALL($AS$3:$AS$86,ROWS(AV$3:AV66))</f>
        <v>58</v>
      </c>
      <c r="AW66" s="94">
        <f ca="1">VLOOKUP(SMALL($BB$3:$BB$44,AX66),$BB$3:$BC$44,2,0)</f>
        <v>45</v>
      </c>
      <c r="AX66" s="94">
        <f t="shared" si="27"/>
        <v>32</v>
      </c>
      <c r="BA66" s="94">
        <v>64</v>
      </c>
      <c r="BB66" s="94">
        <f t="shared" ca="1" si="18"/>
        <v>0.13553083745493222</v>
      </c>
      <c r="BC66" s="94">
        <f t="shared" ca="1" si="19"/>
        <v>58</v>
      </c>
    </row>
    <row r="67" spans="1:55" ht="16.5" x14ac:dyDescent="0.3">
      <c r="A67" s="9">
        <v>65</v>
      </c>
      <c r="B67" s="109">
        <f t="shared" ca="1" si="8"/>
        <v>45</v>
      </c>
      <c r="C67" s="110">
        <f t="shared" ca="1" si="9"/>
        <v>58</v>
      </c>
      <c r="D67" s="111">
        <f t="shared" ca="1" si="10"/>
        <v>42</v>
      </c>
      <c r="E67" s="112">
        <f t="shared" ca="1" si="11"/>
        <v>38</v>
      </c>
      <c r="AN67" s="97">
        <v>68</v>
      </c>
      <c r="AO67" s="97">
        <f t="shared" ca="1" si="15"/>
        <v>24.654029453226389</v>
      </c>
      <c r="AP67" s="97">
        <f ca="1">SMALL($AO$3:$AO$86,ROWS(AO$3:AO67))</f>
        <v>28.085634469347124</v>
      </c>
      <c r="AQ67" s="119">
        <f t="shared" ca="1" si="16"/>
        <v>1.4806033454710508</v>
      </c>
      <c r="AR67" s="119">
        <f t="shared" si="24"/>
        <v>1</v>
      </c>
      <c r="AS67" s="86">
        <f t="shared" ref="AS67:AS86" ca="1" si="28">ROUNDUP(AP67*AQ67,0)</f>
        <v>42</v>
      </c>
      <c r="AT67" s="86">
        <f t="shared" ca="1" si="17"/>
        <v>0.68051904984617584</v>
      </c>
      <c r="AU67" s="86">
        <f ca="1">INDEX($AS$3:$AS$86,MATCH(SMALL($AT$3:$AT$86,ROWS(AT$3:AT67)),$AT$3:$AT$86,0))</f>
        <v>45</v>
      </c>
      <c r="AV67" s="86">
        <f ca="1">SMALL($AS$3:$AS$86,ROWS(AV$3:AV67))</f>
        <v>58</v>
      </c>
      <c r="AW67" s="94">
        <f ca="1">VLOOKUP(SMALL($BB$3:$BB$44,AX67),$BB$3:$BC$44,2,0)</f>
        <v>38</v>
      </c>
      <c r="AX67" s="94">
        <f t="shared" si="27"/>
        <v>33</v>
      </c>
      <c r="BA67" s="94">
        <v>65</v>
      </c>
      <c r="BB67" s="94">
        <f t="shared" ca="1" si="18"/>
        <v>0.20894828204006621</v>
      </c>
      <c r="BC67" s="94">
        <f t="shared" ca="1" si="19"/>
        <v>58</v>
      </c>
    </row>
    <row r="68" spans="1:55" ht="16.5" x14ac:dyDescent="0.3">
      <c r="A68" s="9">
        <v>66</v>
      </c>
      <c r="B68" s="109">
        <f t="shared" ref="B68:B86" ca="1" si="29">AU68</f>
        <v>35</v>
      </c>
      <c r="C68" s="110">
        <f t="shared" ref="C68:C86" ca="1" si="30">AV68</f>
        <v>58</v>
      </c>
      <c r="D68" s="111">
        <f t="shared" ref="D68:D86" ca="1" si="31">AS68</f>
        <v>64</v>
      </c>
      <c r="E68" s="112">
        <f t="shared" ref="E68:E86" ca="1" si="32">AW68</f>
        <v>45</v>
      </c>
      <c r="AN68" s="97">
        <v>66</v>
      </c>
      <c r="AO68" s="97">
        <f t="shared" ref="AO68:AO86" ca="1" si="33">ABS(_xlfn.NORM.INV(RAND(),$AQ$1,$AS$1))</f>
        <v>18.146086759354191</v>
      </c>
      <c r="AP68" s="97">
        <f ca="1">SMALL($AO$3:$AO$86,ROWS(AO$3:AO68))</f>
        <v>28.324622909438602</v>
      </c>
      <c r="AQ68" s="119">
        <f t="shared" ref="AQ68:AQ86" ca="1" si="34">AR68+RAND()</f>
        <v>2.2278259719583677</v>
      </c>
      <c r="AR68" s="119">
        <f t="shared" si="24"/>
        <v>1.5</v>
      </c>
      <c r="AS68" s="86">
        <f t="shared" ca="1" si="28"/>
        <v>64</v>
      </c>
      <c r="AT68" s="86">
        <f t="shared" ref="AT68:AT86" ca="1" si="35">RAND()</f>
        <v>0.660902432392943</v>
      </c>
      <c r="AU68" s="86">
        <f ca="1">INDEX($AS$3:$AS$86,MATCH(SMALL($AT$3:$AT$86,ROWS(AT$3:AT68)),$AT$3:$AT$86,0))</f>
        <v>35</v>
      </c>
      <c r="AV68" s="86">
        <f ca="1">SMALL($AS$3:$AS$86,ROWS(AV$3:AV68))</f>
        <v>58</v>
      </c>
      <c r="AW68" s="94">
        <f ca="1">VLOOKUP(SMALL($BB$45:$BB$86,AX68),$BB$45:$BC$86,2,0)</f>
        <v>45</v>
      </c>
      <c r="AX68" s="94">
        <f t="shared" si="27"/>
        <v>33</v>
      </c>
      <c r="BA68" s="94">
        <v>66</v>
      </c>
      <c r="BB68" s="94">
        <f t="shared" ref="BB68:BB86" ca="1" si="36">RAND()</f>
        <v>9.2940887281294571E-2</v>
      </c>
      <c r="BC68" s="94">
        <f t="shared" ref="BC68:BC86" ca="1" si="37">AV68</f>
        <v>58</v>
      </c>
    </row>
    <row r="69" spans="1:55" ht="16.5" x14ac:dyDescent="0.3">
      <c r="A69" s="9">
        <v>67</v>
      </c>
      <c r="B69" s="109">
        <f t="shared" ca="1" si="29"/>
        <v>70</v>
      </c>
      <c r="C69" s="110">
        <f t="shared" ca="1" si="30"/>
        <v>59</v>
      </c>
      <c r="D69" s="111">
        <f t="shared" ca="1" si="31"/>
        <v>68</v>
      </c>
      <c r="E69" s="112">
        <f t="shared" ca="1" si="32"/>
        <v>48</v>
      </c>
      <c r="AN69" s="97">
        <v>67</v>
      </c>
      <c r="AO69" s="97">
        <f t="shared" ca="1" si="33"/>
        <v>15.403406631600415</v>
      </c>
      <c r="AP69" s="97">
        <f ca="1">SMALL($AO$3:$AO$86,ROWS(AO$3:AO69))</f>
        <v>28.351983889513491</v>
      </c>
      <c r="AQ69" s="119">
        <f t="shared" ca="1" si="34"/>
        <v>2.3827029094258378</v>
      </c>
      <c r="AR69" s="119">
        <f t="shared" si="24"/>
        <v>2</v>
      </c>
      <c r="AS69" s="86">
        <f t="shared" ca="1" si="28"/>
        <v>68</v>
      </c>
      <c r="AT69" s="86">
        <f t="shared" ca="1" si="35"/>
        <v>0.92663589617491582</v>
      </c>
      <c r="AU69" s="86">
        <f ca="1">INDEX($AS$3:$AS$86,MATCH(SMALL($AT$3:$AT$86,ROWS(AT$3:AT69)),$AT$3:$AT$86,0))</f>
        <v>70</v>
      </c>
      <c r="AV69" s="86">
        <f ca="1">SMALL($AS$3:$AS$86,ROWS(AV$3:AV69))</f>
        <v>59</v>
      </c>
      <c r="AW69" s="94">
        <f ca="1">VLOOKUP(SMALL($BB$45:$BB$86,AX69),$BB$45:$BC$86,2,0)</f>
        <v>48</v>
      </c>
      <c r="AX69" s="94">
        <f t="shared" si="27"/>
        <v>34</v>
      </c>
      <c r="BA69" s="94">
        <v>67</v>
      </c>
      <c r="BB69" s="94">
        <f t="shared" ca="1" si="36"/>
        <v>0.68954401414857847</v>
      </c>
      <c r="BC69" s="94">
        <f t="shared" ca="1" si="37"/>
        <v>59</v>
      </c>
    </row>
    <row r="70" spans="1:55" ht="16.5" x14ac:dyDescent="0.3">
      <c r="A70" s="9">
        <v>68</v>
      </c>
      <c r="B70" s="109">
        <f t="shared" ca="1" si="29"/>
        <v>33</v>
      </c>
      <c r="C70" s="110">
        <f t="shared" ca="1" si="30"/>
        <v>60</v>
      </c>
      <c r="D70" s="111">
        <f t="shared" ca="1" si="31"/>
        <v>43</v>
      </c>
      <c r="E70" s="112">
        <f t="shared" ca="1" si="32"/>
        <v>36</v>
      </c>
      <c r="AN70" s="97">
        <v>65</v>
      </c>
      <c r="AO70" s="97">
        <f t="shared" ca="1" si="33"/>
        <v>28.001404647813157</v>
      </c>
      <c r="AP70" s="97">
        <f ca="1">SMALL($AO$3:$AO$86,ROWS(AO$3:AO70))</f>
        <v>28.354413620912741</v>
      </c>
      <c r="AQ70" s="119">
        <f t="shared" ca="1" si="34"/>
        <v>1.5002280503884209</v>
      </c>
      <c r="AR70" s="119">
        <f t="shared" si="24"/>
        <v>1</v>
      </c>
      <c r="AS70" s="86">
        <f t="shared" ca="1" si="28"/>
        <v>43</v>
      </c>
      <c r="AT70" s="86">
        <f t="shared" ca="1" si="35"/>
        <v>0.15593051661983726</v>
      </c>
      <c r="AU70" s="86">
        <f ca="1">INDEX($AS$3:$AS$86,MATCH(SMALL($AT$3:$AT$86,ROWS(AT$3:AT70)),$AT$3:$AT$86,0))</f>
        <v>33</v>
      </c>
      <c r="AV70" s="86">
        <f ca="1">SMALL($AS$3:$AS$86,ROWS(AV$3:AV70))</f>
        <v>60</v>
      </c>
      <c r="AW70" s="94">
        <f ca="1">VLOOKUP(SMALL($BB$3:$BB$44,AX70),$BB$3:$BC$44,2,0)</f>
        <v>36</v>
      </c>
      <c r="AX70" s="94">
        <f t="shared" si="27"/>
        <v>34</v>
      </c>
      <c r="BA70" s="94">
        <v>68</v>
      </c>
      <c r="BB70" s="94">
        <f t="shared" ca="1" si="36"/>
        <v>0.91349999131869253</v>
      </c>
      <c r="BC70" s="94">
        <f t="shared" ca="1" si="37"/>
        <v>60</v>
      </c>
    </row>
    <row r="71" spans="1:55" ht="16.5" x14ac:dyDescent="0.3">
      <c r="A71" s="9">
        <v>69</v>
      </c>
      <c r="B71" s="109">
        <f t="shared" ca="1" si="29"/>
        <v>54</v>
      </c>
      <c r="C71" s="110">
        <f t="shared" ca="1" si="30"/>
        <v>61</v>
      </c>
      <c r="D71" s="111">
        <f t="shared" ca="1" si="31"/>
        <v>48</v>
      </c>
      <c r="E71" s="112">
        <f t="shared" ca="1" si="32"/>
        <v>36</v>
      </c>
      <c r="AN71" s="97">
        <v>69</v>
      </c>
      <c r="AO71" s="97">
        <f t="shared" ca="1" si="33"/>
        <v>27.024226067963099</v>
      </c>
      <c r="AP71" s="97">
        <f ca="1">SMALL($AO$3:$AO$86,ROWS(AO$3:AO71))</f>
        <v>28.783776425553189</v>
      </c>
      <c r="AQ71" s="119">
        <f t="shared" ca="1" si="34"/>
        <v>1.6569210218153458</v>
      </c>
      <c r="AR71" s="119">
        <f t="shared" si="24"/>
        <v>1</v>
      </c>
      <c r="AS71" s="86">
        <f t="shared" ca="1" si="28"/>
        <v>48</v>
      </c>
      <c r="AT71" s="86">
        <f t="shared" ca="1" si="35"/>
        <v>0.19879717216142101</v>
      </c>
      <c r="AU71" s="86">
        <f ca="1">INDEX($AS$3:$AS$86,MATCH(SMALL($AT$3:$AT$86,ROWS(AT$3:AT71)),$AT$3:$AT$86,0))</f>
        <v>54</v>
      </c>
      <c r="AV71" s="86">
        <f ca="1">SMALL($AS$3:$AS$86,ROWS(AV$3:AV71))</f>
        <v>61</v>
      </c>
      <c r="AW71" s="94">
        <f ca="1">VLOOKUP(SMALL($BB$3:$BB$44,AX71),$BB$3:$BC$44,2,0)</f>
        <v>36</v>
      </c>
      <c r="AX71" s="94">
        <f t="shared" si="27"/>
        <v>35</v>
      </c>
      <c r="BA71" s="94">
        <v>69</v>
      </c>
      <c r="BB71" s="94">
        <f t="shared" ca="1" si="36"/>
        <v>0.99877940371456575</v>
      </c>
      <c r="BC71" s="94">
        <f t="shared" ca="1" si="37"/>
        <v>61</v>
      </c>
    </row>
    <row r="72" spans="1:55" ht="16.5" x14ac:dyDescent="0.3">
      <c r="A72" s="9">
        <v>70</v>
      </c>
      <c r="B72" s="109">
        <f t="shared" ca="1" si="29"/>
        <v>38</v>
      </c>
      <c r="C72" s="110">
        <f t="shared" ca="1" si="30"/>
        <v>62</v>
      </c>
      <c r="D72" s="111">
        <f t="shared" ca="1" si="31"/>
        <v>50</v>
      </c>
      <c r="E72" s="112">
        <f t="shared" ca="1" si="32"/>
        <v>70</v>
      </c>
      <c r="AN72" s="97">
        <v>70</v>
      </c>
      <c r="AO72" s="97">
        <f t="shared" ca="1" si="33"/>
        <v>26.741369911187409</v>
      </c>
      <c r="AP72" s="97">
        <f ca="1">SMALL($AO$3:$AO$86,ROWS(AO$3:AO72))</f>
        <v>29.205660586733</v>
      </c>
      <c r="AQ72" s="119">
        <f t="shared" ca="1" si="34"/>
        <v>1.677852049703866</v>
      </c>
      <c r="AR72" s="119">
        <f t="shared" ref="AR72:AR86" si="38">AR68</f>
        <v>1.5</v>
      </c>
      <c r="AS72" s="86">
        <f t="shared" ca="1" si="28"/>
        <v>50</v>
      </c>
      <c r="AT72" s="86">
        <f t="shared" ca="1" si="35"/>
        <v>0.51699548904269965</v>
      </c>
      <c r="AU72" s="86">
        <f ca="1">INDEX($AS$3:$AS$86,MATCH(SMALL($AT$3:$AT$86,ROWS(AT$3:AT72)),$AT$3:$AT$86,0))</f>
        <v>38</v>
      </c>
      <c r="AV72" s="86">
        <f ca="1">SMALL($AS$3:$AS$86,ROWS(AV$3:AV72))</f>
        <v>62</v>
      </c>
      <c r="AW72" s="94">
        <f ca="1">VLOOKUP(SMALL($BB$45:$BB$86,AX72),$BB$45:$BC$86,2,0)</f>
        <v>70</v>
      </c>
      <c r="AX72" s="94">
        <f t="shared" si="27"/>
        <v>35</v>
      </c>
      <c r="BA72" s="94">
        <v>70</v>
      </c>
      <c r="BB72" s="94">
        <f t="shared" ca="1" si="36"/>
        <v>0.10286583153467055</v>
      </c>
      <c r="BC72" s="94">
        <f t="shared" ca="1" si="37"/>
        <v>62</v>
      </c>
    </row>
    <row r="73" spans="1:55" ht="16.5" x14ac:dyDescent="0.3">
      <c r="A73" s="9">
        <v>71</v>
      </c>
      <c r="B73" s="109">
        <f t="shared" ca="1" si="29"/>
        <v>30</v>
      </c>
      <c r="C73" s="110">
        <f t="shared" ca="1" si="30"/>
        <v>62</v>
      </c>
      <c r="D73" s="111">
        <f t="shared" ca="1" si="31"/>
        <v>88</v>
      </c>
      <c r="E73" s="112">
        <f t="shared" ca="1" si="32"/>
        <v>65</v>
      </c>
      <c r="AN73" s="97">
        <v>72</v>
      </c>
      <c r="AO73" s="97">
        <f t="shared" ca="1" si="33"/>
        <v>24.276912712564087</v>
      </c>
      <c r="AP73" s="97">
        <f ca="1">SMALL($AO$3:$AO$86,ROWS(AO$3:AO73))</f>
        <v>29.499567923439905</v>
      </c>
      <c r="AQ73" s="119">
        <f t="shared" ca="1" si="34"/>
        <v>2.9640726171551504</v>
      </c>
      <c r="AR73" s="119">
        <f t="shared" si="38"/>
        <v>2</v>
      </c>
      <c r="AS73" s="86">
        <f t="shared" ca="1" si="28"/>
        <v>88</v>
      </c>
      <c r="AT73" s="86">
        <f t="shared" ca="1" si="35"/>
        <v>0.68059246113174088</v>
      </c>
      <c r="AU73" s="86">
        <f ca="1">INDEX($AS$3:$AS$86,MATCH(SMALL($AT$3:$AT$86,ROWS(AT$3:AT73)),$AT$3:$AT$86,0))</f>
        <v>30</v>
      </c>
      <c r="AV73" s="86">
        <f ca="1">SMALL($AS$3:$AS$86,ROWS(AV$3:AV73))</f>
        <v>62</v>
      </c>
      <c r="AW73" s="94">
        <f ca="1">VLOOKUP(SMALL($BB$45:$BB$86,AX73),$BB$45:$BC$86,2,0)</f>
        <v>65</v>
      </c>
      <c r="AX73" s="94">
        <f t="shared" si="27"/>
        <v>36</v>
      </c>
      <c r="BA73" s="94">
        <v>71</v>
      </c>
      <c r="BB73" s="94">
        <f t="shared" ca="1" si="36"/>
        <v>0.71257159112795854</v>
      </c>
      <c r="BC73" s="94">
        <f t="shared" ca="1" si="37"/>
        <v>62</v>
      </c>
    </row>
    <row r="74" spans="1:55" ht="16.5" x14ac:dyDescent="0.3">
      <c r="A74" s="9">
        <v>72</v>
      </c>
      <c r="B74" s="109">
        <f t="shared" ca="1" si="29"/>
        <v>51</v>
      </c>
      <c r="C74" s="110">
        <f t="shared" ca="1" si="30"/>
        <v>62</v>
      </c>
      <c r="D74" s="111">
        <f t="shared" ca="1" si="31"/>
        <v>59</v>
      </c>
      <c r="E74" s="112">
        <f t="shared" ca="1" si="32"/>
        <v>30</v>
      </c>
      <c r="AN74" s="97">
        <v>71</v>
      </c>
      <c r="AO74" s="97">
        <f t="shared" ca="1" si="33"/>
        <v>28.354413620912741</v>
      </c>
      <c r="AP74" s="97">
        <f ca="1">SMALL($AO$3:$AO$86,ROWS(AO$3:AO74))</f>
        <v>29.871231319770327</v>
      </c>
      <c r="AQ74" s="119">
        <f t="shared" ca="1" si="34"/>
        <v>1.970196993854439</v>
      </c>
      <c r="AR74" s="119">
        <f t="shared" si="38"/>
        <v>1</v>
      </c>
      <c r="AS74" s="86">
        <f t="shared" ca="1" si="28"/>
        <v>59</v>
      </c>
      <c r="AT74" s="86">
        <f t="shared" ca="1" si="35"/>
        <v>0.16545647695122401</v>
      </c>
      <c r="AU74" s="86">
        <f ca="1">INDEX($AS$3:$AS$86,MATCH(SMALL($AT$3:$AT$86,ROWS(AT$3:AT74)),$AT$3:$AT$86,0))</f>
        <v>51</v>
      </c>
      <c r="AV74" s="86">
        <f ca="1">SMALL($AS$3:$AS$86,ROWS(AV$3:AV74))</f>
        <v>62</v>
      </c>
      <c r="AW74" s="94">
        <f ca="1">VLOOKUP(SMALL($BB$3:$BB$44,AX74),$BB$3:$BC$44,2,0)</f>
        <v>30</v>
      </c>
      <c r="AX74" s="94">
        <f t="shared" si="27"/>
        <v>36</v>
      </c>
      <c r="BA74" s="94">
        <v>72</v>
      </c>
      <c r="BB74" s="94">
        <f t="shared" ca="1" si="36"/>
        <v>0.31046057142561823</v>
      </c>
      <c r="BC74" s="94">
        <f t="shared" ca="1" si="37"/>
        <v>62</v>
      </c>
    </row>
    <row r="75" spans="1:55" ht="16.5" x14ac:dyDescent="0.3">
      <c r="A75" s="9">
        <v>73</v>
      </c>
      <c r="B75" s="109">
        <f t="shared" ca="1" si="29"/>
        <v>69</v>
      </c>
      <c r="C75" s="110">
        <f t="shared" ca="1" si="30"/>
        <v>64</v>
      </c>
      <c r="D75" s="111">
        <f t="shared" ca="1" si="31"/>
        <v>38</v>
      </c>
      <c r="E75" s="112">
        <f t="shared" ca="1" si="32"/>
        <v>24</v>
      </c>
      <c r="AN75" s="97">
        <v>75</v>
      </c>
      <c r="AO75" s="97">
        <f t="shared" ca="1" si="33"/>
        <v>16.195518517065146</v>
      </c>
      <c r="AP75" s="97">
        <f ca="1">SMALL($AO$3:$AO$86,ROWS(AO$3:AO75))</f>
        <v>30.331979519758299</v>
      </c>
      <c r="AQ75" s="119">
        <f t="shared" ca="1" si="34"/>
        <v>1.2378238448620991</v>
      </c>
      <c r="AR75" s="119">
        <f t="shared" si="38"/>
        <v>1</v>
      </c>
      <c r="AS75" s="86">
        <f t="shared" ca="1" si="28"/>
        <v>38</v>
      </c>
      <c r="AT75" s="86">
        <f t="shared" ca="1" si="35"/>
        <v>0.80149634199385422</v>
      </c>
      <c r="AU75" s="86">
        <f ca="1">INDEX($AS$3:$AS$86,MATCH(SMALL($AT$3:$AT$86,ROWS(AT$3:AT75)),$AT$3:$AT$86,0))</f>
        <v>69</v>
      </c>
      <c r="AV75" s="86">
        <f ca="1">SMALL($AS$3:$AS$86,ROWS(AV$3:AV75))</f>
        <v>64</v>
      </c>
      <c r="AW75" s="94">
        <f ca="1">VLOOKUP(SMALL($BB$3:$BB$44,AX75),$BB$3:$BC$44,2,0)</f>
        <v>24</v>
      </c>
      <c r="AX75" s="94">
        <f t="shared" ref="AX75:AX86" si="39">2+AX71</f>
        <v>37</v>
      </c>
      <c r="BA75" s="94">
        <v>73</v>
      </c>
      <c r="BB75" s="94">
        <f t="shared" ca="1" si="36"/>
        <v>0.39867064419382259</v>
      </c>
      <c r="BC75" s="94">
        <f t="shared" ca="1" si="37"/>
        <v>64</v>
      </c>
    </row>
    <row r="76" spans="1:55" ht="16.5" x14ac:dyDescent="0.3">
      <c r="A76" s="9">
        <v>74</v>
      </c>
      <c r="B76" s="109">
        <f t="shared" ca="1" si="29"/>
        <v>47</v>
      </c>
      <c r="C76" s="110">
        <f t="shared" ca="1" si="30"/>
        <v>65</v>
      </c>
      <c r="D76" s="111">
        <f t="shared" ca="1" si="31"/>
        <v>61</v>
      </c>
      <c r="E76" s="112">
        <f t="shared" ca="1" si="32"/>
        <v>65</v>
      </c>
      <c r="AN76" s="97">
        <v>74</v>
      </c>
      <c r="AO76" s="97">
        <f t="shared" ca="1" si="33"/>
        <v>26.711533934380586</v>
      </c>
      <c r="AP76" s="97">
        <f ca="1">SMALL($AO$3:$AO$86,ROWS(AO$3:AO76))</f>
        <v>31.204763333907515</v>
      </c>
      <c r="AQ76" s="119">
        <f t="shared" ca="1" si="34"/>
        <v>1.928342313172976</v>
      </c>
      <c r="AR76" s="119">
        <f t="shared" si="38"/>
        <v>1.5</v>
      </c>
      <c r="AS76" s="86">
        <f t="shared" ca="1" si="28"/>
        <v>61</v>
      </c>
      <c r="AT76" s="86">
        <f t="shared" ca="1" si="35"/>
        <v>0.90552541363321715</v>
      </c>
      <c r="AU76" s="86">
        <f ca="1">INDEX($AS$3:$AS$86,MATCH(SMALL($AT$3:$AT$86,ROWS(AT$3:AT76)),$AT$3:$AT$86,0))</f>
        <v>47</v>
      </c>
      <c r="AV76" s="86">
        <f ca="1">SMALL($AS$3:$AS$86,ROWS(AV$3:AV76))</f>
        <v>65</v>
      </c>
      <c r="AW76" s="94">
        <f ca="1">VLOOKUP(SMALL($BB$45:$BB$86,AX76),$BB$45:$BC$86,2,0)</f>
        <v>65</v>
      </c>
      <c r="AX76" s="94">
        <f t="shared" si="39"/>
        <v>37</v>
      </c>
      <c r="BA76" s="94">
        <v>74</v>
      </c>
      <c r="BB76" s="94">
        <f t="shared" ca="1" si="36"/>
        <v>0.82661637102927621</v>
      </c>
      <c r="BC76" s="94">
        <f t="shared" ca="1" si="37"/>
        <v>65</v>
      </c>
    </row>
    <row r="77" spans="1:55" ht="16.5" x14ac:dyDescent="0.3">
      <c r="A77" s="9">
        <v>75</v>
      </c>
      <c r="B77" s="109">
        <f t="shared" ca="1" si="29"/>
        <v>36</v>
      </c>
      <c r="C77" s="110">
        <f t="shared" ca="1" si="30"/>
        <v>65</v>
      </c>
      <c r="D77" s="111">
        <f t="shared" ca="1" si="31"/>
        <v>69</v>
      </c>
      <c r="E77" s="112">
        <f t="shared" ca="1" si="32"/>
        <v>46</v>
      </c>
      <c r="AN77" s="97">
        <v>73</v>
      </c>
      <c r="AO77" s="97">
        <f t="shared" ca="1" si="33"/>
        <v>25.855388560408436</v>
      </c>
      <c r="AP77" s="97">
        <f ca="1">SMALL($AO$3:$AO$86,ROWS(AO$3:AO77))</f>
        <v>31.358314211416889</v>
      </c>
      <c r="AQ77" s="119">
        <f t="shared" ca="1" si="34"/>
        <v>2.1878757766207686</v>
      </c>
      <c r="AR77" s="119">
        <f t="shared" si="38"/>
        <v>2</v>
      </c>
      <c r="AS77" s="86">
        <f t="shared" ca="1" si="28"/>
        <v>69</v>
      </c>
      <c r="AT77" s="86">
        <f t="shared" ca="1" si="35"/>
        <v>0.82960950235599473</v>
      </c>
      <c r="AU77" s="86">
        <f ca="1">INDEX($AS$3:$AS$86,MATCH(SMALL($AT$3:$AT$86,ROWS(AT$3:AT77)),$AT$3:$AT$86,0))</f>
        <v>36</v>
      </c>
      <c r="AV77" s="86">
        <f ca="1">SMALL($AS$3:$AS$86,ROWS(AV$3:AV77))</f>
        <v>65</v>
      </c>
      <c r="AW77" s="94">
        <f ca="1">VLOOKUP(SMALL($BB$45:$BB$86,AX77),$BB$45:$BC$86,2,0)</f>
        <v>46</v>
      </c>
      <c r="AX77" s="94">
        <f t="shared" si="39"/>
        <v>38</v>
      </c>
      <c r="BA77" s="94">
        <v>75</v>
      </c>
      <c r="BB77" s="94">
        <f t="shared" ca="1" si="36"/>
        <v>0.79132024224567699</v>
      </c>
      <c r="BC77" s="94">
        <f t="shared" ca="1" si="37"/>
        <v>65</v>
      </c>
    </row>
    <row r="78" spans="1:55" ht="16.5" x14ac:dyDescent="0.3">
      <c r="A78" s="9">
        <v>76</v>
      </c>
      <c r="B78" s="109">
        <f t="shared" ca="1" si="29"/>
        <v>35</v>
      </c>
      <c r="C78" s="110">
        <f t="shared" ca="1" si="30"/>
        <v>67</v>
      </c>
      <c r="D78" s="111">
        <f t="shared" ca="1" si="31"/>
        <v>44</v>
      </c>
      <c r="E78" s="112">
        <f t="shared" ca="1" si="32"/>
        <v>16</v>
      </c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97">
        <v>74</v>
      </c>
      <c r="AO78" s="97">
        <f t="shared" ca="1" si="33"/>
        <v>22.038683467264804</v>
      </c>
      <c r="AP78" s="97">
        <f ca="1">SMALL($AO$3:$AO$86,ROWS(AO$3:AO78))</f>
        <v>31.40249143200667</v>
      </c>
      <c r="AQ78" s="119">
        <f t="shared" ca="1" si="34"/>
        <v>1.3712084952232662</v>
      </c>
      <c r="AR78" s="119">
        <f t="shared" si="38"/>
        <v>1</v>
      </c>
      <c r="AS78" s="86">
        <f t="shared" ca="1" si="28"/>
        <v>44</v>
      </c>
      <c r="AT78" s="86">
        <f t="shared" ca="1" si="35"/>
        <v>0.52147145557869434</v>
      </c>
      <c r="AU78" s="86">
        <f ca="1">INDEX($AS$3:$AS$86,MATCH(SMALL($AT$3:$AT$86,ROWS(AT$3:AT78)),$AT$3:$AT$86,0))</f>
        <v>35</v>
      </c>
      <c r="AV78" s="86">
        <f ca="1">SMALL($AS$3:$AS$86,ROWS(AV$3:AV78))</f>
        <v>67</v>
      </c>
      <c r="AW78" s="94">
        <f ca="1">VLOOKUP(SMALL($BB$3:$BB$44,AX78),$BB$3:$BC$44,2,0)</f>
        <v>16</v>
      </c>
      <c r="AX78" s="94">
        <f t="shared" si="39"/>
        <v>38</v>
      </c>
      <c r="BA78" s="94">
        <v>76</v>
      </c>
      <c r="BB78" s="94">
        <f t="shared" ca="1" si="36"/>
        <v>0.97381908826659924</v>
      </c>
      <c r="BC78" s="94">
        <f t="shared" ca="1" si="37"/>
        <v>67</v>
      </c>
    </row>
    <row r="79" spans="1:55" ht="16.5" x14ac:dyDescent="0.3">
      <c r="A79" s="9">
        <v>77</v>
      </c>
      <c r="B79" s="109">
        <f t="shared" ca="1" si="29"/>
        <v>30</v>
      </c>
      <c r="C79" s="110">
        <f t="shared" ca="1" si="30"/>
        <v>67</v>
      </c>
      <c r="D79" s="111">
        <f t="shared" ca="1" si="31"/>
        <v>35</v>
      </c>
      <c r="E79" s="112">
        <f t="shared" ca="1" si="32"/>
        <v>33</v>
      </c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97">
        <v>75</v>
      </c>
      <c r="AO79" s="97">
        <f t="shared" ca="1" si="33"/>
        <v>22.766951730084479</v>
      </c>
      <c r="AP79" s="97">
        <f ca="1">SMALL($AO$3:$AO$86,ROWS(AO$3:AO79))</f>
        <v>32.266867231958607</v>
      </c>
      <c r="AQ79" s="119">
        <f t="shared" ca="1" si="34"/>
        <v>1.0548678718535278</v>
      </c>
      <c r="AR79" s="119">
        <f t="shared" si="38"/>
        <v>1</v>
      </c>
      <c r="AS79" s="86">
        <f t="shared" ca="1" si="28"/>
        <v>35</v>
      </c>
      <c r="AT79" s="86">
        <f t="shared" ca="1" si="35"/>
        <v>0.74750771447876441</v>
      </c>
      <c r="AU79" s="86">
        <f ca="1">INDEX($AS$3:$AS$86,MATCH(SMALL($AT$3:$AT$86,ROWS(AT$3:AT79)),$AT$3:$AT$86,0))</f>
        <v>30</v>
      </c>
      <c r="AV79" s="86">
        <f ca="1">SMALL($AS$3:$AS$86,ROWS(AV$3:AV79))</f>
        <v>67</v>
      </c>
      <c r="AW79" s="94">
        <f ca="1">VLOOKUP(SMALL($BB$3:$BB$44,AX79),$BB$3:$BC$44,2,0)</f>
        <v>33</v>
      </c>
      <c r="AX79" s="94">
        <f t="shared" si="39"/>
        <v>39</v>
      </c>
      <c r="BA79" s="94">
        <v>77</v>
      </c>
      <c r="BB79" s="94">
        <f t="shared" ca="1" si="36"/>
        <v>0.1265616957538831</v>
      </c>
      <c r="BC79" s="94">
        <f t="shared" ca="1" si="37"/>
        <v>67</v>
      </c>
    </row>
    <row r="80" spans="1:55" ht="16.5" x14ac:dyDescent="0.3">
      <c r="A80" s="9">
        <v>78</v>
      </c>
      <c r="B80" s="109">
        <f t="shared" ca="1" si="29"/>
        <v>29</v>
      </c>
      <c r="C80" s="110">
        <f t="shared" ca="1" si="30"/>
        <v>68</v>
      </c>
      <c r="D80" s="111">
        <f t="shared" ca="1" si="31"/>
        <v>57</v>
      </c>
      <c r="E80" s="112">
        <f t="shared" ca="1" si="32"/>
        <v>53</v>
      </c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97">
        <v>76</v>
      </c>
      <c r="AO80" s="97">
        <f t="shared" ca="1" si="33"/>
        <v>20.190620262769229</v>
      </c>
      <c r="AP80" s="97">
        <f ca="1">SMALL($AO$3:$AO$86,ROWS(AO$3:AO80))</f>
        <v>32.380288542630602</v>
      </c>
      <c r="AQ80" s="119">
        <f t="shared" ca="1" si="34"/>
        <v>1.7314749988758691</v>
      </c>
      <c r="AR80" s="119">
        <f t="shared" si="38"/>
        <v>1.5</v>
      </c>
      <c r="AS80" s="86">
        <f t="shared" ca="1" si="28"/>
        <v>57</v>
      </c>
      <c r="AT80" s="86">
        <f t="shared" ca="1" si="35"/>
        <v>0.4939255408821337</v>
      </c>
      <c r="AU80" s="86">
        <f ca="1">INDEX($AS$3:$AS$86,MATCH(SMALL($AT$3:$AT$86,ROWS(AT$3:AT80)),$AT$3:$AT$86,0))</f>
        <v>29</v>
      </c>
      <c r="AV80" s="86">
        <f ca="1">SMALL($AS$3:$AS$86,ROWS(AV$3:AV80))</f>
        <v>68</v>
      </c>
      <c r="AW80" s="94">
        <f ca="1">VLOOKUP(SMALL($BB$45:$BB$86,AX80),$BB$45:$BC$86,2,0)</f>
        <v>53</v>
      </c>
      <c r="AX80" s="94">
        <f t="shared" si="39"/>
        <v>39</v>
      </c>
      <c r="BA80" s="94">
        <v>78</v>
      </c>
      <c r="BB80" s="94">
        <f t="shared" ca="1" si="36"/>
        <v>0.21589886442480355</v>
      </c>
      <c r="BC80" s="94">
        <f t="shared" ca="1" si="37"/>
        <v>68</v>
      </c>
    </row>
    <row r="81" spans="1:55" ht="16.5" x14ac:dyDescent="0.3">
      <c r="A81" s="9">
        <v>79</v>
      </c>
      <c r="B81" s="109">
        <f t="shared" ca="1" si="29"/>
        <v>44</v>
      </c>
      <c r="C81" s="110">
        <f t="shared" ca="1" si="30"/>
        <v>69</v>
      </c>
      <c r="D81" s="111">
        <f t="shared" ca="1" si="31"/>
        <v>75</v>
      </c>
      <c r="E81" s="112">
        <f t="shared" ca="1" si="32"/>
        <v>60</v>
      </c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97">
        <v>77</v>
      </c>
      <c r="AO81" s="97">
        <f t="shared" ca="1" si="33"/>
        <v>26.422947327071736</v>
      </c>
      <c r="AP81" s="97">
        <f ca="1">SMALL($AO$3:$AO$86,ROWS(AO$3:AO81))</f>
        <v>32.714279086443817</v>
      </c>
      <c r="AQ81" s="119">
        <f t="shared" ca="1" si="34"/>
        <v>2.2644698663160607</v>
      </c>
      <c r="AR81" s="119">
        <f t="shared" si="38"/>
        <v>2</v>
      </c>
      <c r="AS81" s="86">
        <f t="shared" ca="1" si="28"/>
        <v>75</v>
      </c>
      <c r="AT81" s="86">
        <f t="shared" ca="1" si="35"/>
        <v>0.97490887523677516</v>
      </c>
      <c r="AU81" s="86">
        <f ca="1">INDEX($AS$3:$AS$86,MATCH(SMALL($AT$3:$AT$86,ROWS(AT$3:AT81)),$AT$3:$AT$86,0))</f>
        <v>44</v>
      </c>
      <c r="AV81" s="86">
        <f ca="1">SMALL($AS$3:$AS$86,ROWS(AV$3:AV81))</f>
        <v>69</v>
      </c>
      <c r="AW81" s="94">
        <f ca="1">VLOOKUP(SMALL($BB$45:$BB$86,AX81),$BB$45:$BC$86,2,0)</f>
        <v>60</v>
      </c>
      <c r="AX81" s="94">
        <f t="shared" si="39"/>
        <v>40</v>
      </c>
      <c r="BA81" s="94">
        <v>79</v>
      </c>
      <c r="BB81" s="94">
        <f t="shared" ca="1" si="36"/>
        <v>6.2582579979094777E-2</v>
      </c>
      <c r="BC81" s="94">
        <f t="shared" ca="1" si="37"/>
        <v>69</v>
      </c>
    </row>
    <row r="82" spans="1:55" ht="16.5" x14ac:dyDescent="0.3">
      <c r="A82" s="9">
        <v>80</v>
      </c>
      <c r="B82" s="109">
        <f t="shared" ca="1" si="29"/>
        <v>61</v>
      </c>
      <c r="C82" s="110">
        <f t="shared" ca="1" si="30"/>
        <v>70</v>
      </c>
      <c r="D82" s="111">
        <f t="shared" ca="1" si="31"/>
        <v>67</v>
      </c>
      <c r="E82" s="112">
        <f t="shared" ca="1" si="32"/>
        <v>25</v>
      </c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97">
        <v>78</v>
      </c>
      <c r="AO82" s="97">
        <f t="shared" ca="1" si="33"/>
        <v>24.812987492726748</v>
      </c>
      <c r="AP82" s="97">
        <f ca="1">SMALL($AO$3:$AO$86,ROWS(AO$3:AO82))</f>
        <v>33.295630308350752</v>
      </c>
      <c r="AQ82" s="119">
        <f t="shared" ca="1" si="34"/>
        <v>1.9975215150227319</v>
      </c>
      <c r="AR82" s="119">
        <f t="shared" si="38"/>
        <v>1</v>
      </c>
      <c r="AS82" s="86">
        <f t="shared" ca="1" si="28"/>
        <v>67</v>
      </c>
      <c r="AT82" s="86">
        <f t="shared" ca="1" si="35"/>
        <v>0.51285965396322564</v>
      </c>
      <c r="AU82" s="86">
        <f ca="1">INDEX($AS$3:$AS$86,MATCH(SMALL($AT$3:$AT$86,ROWS(AT$3:AT82)),$AT$3:$AT$86,0))</f>
        <v>61</v>
      </c>
      <c r="AV82" s="86">
        <f ca="1">SMALL($AS$3:$AS$86,ROWS(AV$3:AV82))</f>
        <v>70</v>
      </c>
      <c r="AW82" s="94">
        <f ca="1">VLOOKUP(SMALL($BB$3:$BB$44,AX82),$BB$3:$BC$44,2,0)</f>
        <v>25</v>
      </c>
      <c r="AX82" s="94">
        <f t="shared" si="39"/>
        <v>40</v>
      </c>
      <c r="BA82" s="94">
        <v>80</v>
      </c>
      <c r="BB82" s="94">
        <f t="shared" ca="1" si="36"/>
        <v>0.78592802224661107</v>
      </c>
      <c r="BC82" s="94">
        <f t="shared" ca="1" si="37"/>
        <v>70</v>
      </c>
    </row>
    <row r="83" spans="1:55" ht="16.5" x14ac:dyDescent="0.3">
      <c r="A83" s="9">
        <v>81</v>
      </c>
      <c r="B83" s="109">
        <f t="shared" ca="1" si="29"/>
        <v>32</v>
      </c>
      <c r="C83" s="110">
        <f t="shared" ca="1" si="30"/>
        <v>70</v>
      </c>
      <c r="D83" s="111">
        <f t="shared" ca="1" si="31"/>
        <v>65</v>
      </c>
      <c r="E83" s="112">
        <f t="shared" ca="1" si="32"/>
        <v>42</v>
      </c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97">
        <v>79</v>
      </c>
      <c r="AO83" s="97">
        <f t="shared" ca="1" si="33"/>
        <v>21.72831175338267</v>
      </c>
      <c r="AP83" s="97">
        <f ca="1">SMALL($AO$3:$AO$86,ROWS(AO$3:AO83))</f>
        <v>33.61910618393685</v>
      </c>
      <c r="AQ83" s="119">
        <f t="shared" ca="1" si="34"/>
        <v>1.9083829276938093</v>
      </c>
      <c r="AR83" s="119">
        <f t="shared" si="38"/>
        <v>1</v>
      </c>
      <c r="AS83" s="86">
        <f t="shared" ca="1" si="28"/>
        <v>65</v>
      </c>
      <c r="AT83" s="86">
        <f t="shared" ca="1" si="35"/>
        <v>5.8619101853476074E-2</v>
      </c>
      <c r="AU83" s="86">
        <f ca="1">INDEX($AS$3:$AS$86,MATCH(SMALL($AT$3:$AT$86,ROWS(AT$3:AT83)),$AT$3:$AT$86,0))</f>
        <v>32</v>
      </c>
      <c r="AV83" s="86">
        <f ca="1">SMALL($AS$3:$AS$86,ROWS(AV$3:AV83))</f>
        <v>70</v>
      </c>
      <c r="AW83" s="94">
        <f ca="1">VLOOKUP(SMALL($BB$3:$BB$44,AX83),$BB$3:$BC$44,2,0)</f>
        <v>42</v>
      </c>
      <c r="AX83" s="94">
        <f t="shared" si="39"/>
        <v>41</v>
      </c>
      <c r="BA83" s="94">
        <v>81</v>
      </c>
      <c r="BB83" s="94">
        <f t="shared" ca="1" si="36"/>
        <v>0.69002440938823062</v>
      </c>
      <c r="BC83" s="94">
        <f t="shared" ca="1" si="37"/>
        <v>70</v>
      </c>
    </row>
    <row r="84" spans="1:55" ht="16.5" x14ac:dyDescent="0.3">
      <c r="A84" s="9">
        <v>82</v>
      </c>
      <c r="B84" s="109">
        <f t="shared" ca="1" si="29"/>
        <v>30</v>
      </c>
      <c r="C84" s="110">
        <f t="shared" ca="1" si="30"/>
        <v>75</v>
      </c>
      <c r="D84" s="111">
        <f t="shared" ca="1" si="31"/>
        <v>58</v>
      </c>
      <c r="E84" s="112">
        <f t="shared" ca="1" si="32"/>
        <v>67</v>
      </c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97">
        <v>80</v>
      </c>
      <c r="AO84" s="97">
        <f t="shared" ca="1" si="33"/>
        <v>26.338794097445895</v>
      </c>
      <c r="AP84" s="97">
        <f ca="1">SMALL($AO$3:$AO$86,ROWS(AO$3:AO84))</f>
        <v>34.141959031669813</v>
      </c>
      <c r="AQ84" s="119">
        <f t="shared" ca="1" si="34"/>
        <v>1.6820072369439227</v>
      </c>
      <c r="AR84" s="119">
        <f t="shared" si="38"/>
        <v>1.5</v>
      </c>
      <c r="AS84" s="86">
        <f t="shared" ca="1" si="28"/>
        <v>58</v>
      </c>
      <c r="AT84" s="86">
        <f t="shared" ca="1" si="35"/>
        <v>0.57771550069314381</v>
      </c>
      <c r="AU84" s="86">
        <f ca="1">INDEX($AS$3:$AS$86,MATCH(SMALL($AT$3:$AT$86,ROWS(AT$3:AT84)),$AT$3:$AT$86,0))</f>
        <v>30</v>
      </c>
      <c r="AV84" s="86">
        <f ca="1">SMALL($AS$3:$AS$86,ROWS(AV$3:AV84))</f>
        <v>75</v>
      </c>
      <c r="AW84" s="94">
        <f ca="1">VLOOKUP(SMALL($BB$45:$BB$86,AX84),$BB$45:$BC$86,2,0)</f>
        <v>67</v>
      </c>
      <c r="AX84" s="94">
        <f t="shared" si="39"/>
        <v>41</v>
      </c>
      <c r="BA84" s="94">
        <v>82</v>
      </c>
      <c r="BB84" s="94">
        <f t="shared" ca="1" si="36"/>
        <v>0.51842150526656672</v>
      </c>
      <c r="BC84" s="94">
        <f t="shared" ca="1" si="37"/>
        <v>75</v>
      </c>
    </row>
    <row r="85" spans="1:55" ht="16.5" x14ac:dyDescent="0.3">
      <c r="A85" s="9">
        <v>83</v>
      </c>
      <c r="B85" s="109">
        <f t="shared" ca="1" si="29"/>
        <v>68</v>
      </c>
      <c r="C85" s="110">
        <f t="shared" ca="1" si="30"/>
        <v>86</v>
      </c>
      <c r="D85" s="111">
        <f t="shared" ca="1" si="31"/>
        <v>86</v>
      </c>
      <c r="E85" s="112">
        <f t="shared" ca="1" si="32"/>
        <v>61</v>
      </c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97">
        <v>81</v>
      </c>
      <c r="AO85" s="97">
        <f t="shared" ca="1" si="33"/>
        <v>16.111917358183799</v>
      </c>
      <c r="AP85" s="97">
        <f ca="1">SMALL($AO$3:$AO$86,ROWS(AO$3:AO85))</f>
        <v>36.799266752276793</v>
      </c>
      <c r="AQ85" s="119">
        <f t="shared" ca="1" si="34"/>
        <v>2.3214487564687816</v>
      </c>
      <c r="AR85" s="119">
        <f t="shared" si="38"/>
        <v>2</v>
      </c>
      <c r="AS85" s="86">
        <f t="shared" ca="1" si="28"/>
        <v>86</v>
      </c>
      <c r="AT85" s="86">
        <f t="shared" ca="1" si="35"/>
        <v>0.52073769452863894</v>
      </c>
      <c r="AU85" s="86">
        <f ca="1">INDEX($AS$3:$AS$86,MATCH(SMALL($AT$3:$AT$86,ROWS(AT$3:AT85)),$AT$3:$AT$86,0))</f>
        <v>68</v>
      </c>
      <c r="AV85" s="86">
        <f ca="1">SMALL($AS$3:$AS$86,ROWS(AV$3:AV85))</f>
        <v>86</v>
      </c>
      <c r="AW85" s="94">
        <f ca="1">VLOOKUP(SMALL($BB$45:$BB$86,AX85),$BB$45:$BC$86,2,0)</f>
        <v>61</v>
      </c>
      <c r="AX85" s="94">
        <f t="shared" si="39"/>
        <v>42</v>
      </c>
      <c r="BA85" s="94">
        <v>83</v>
      </c>
      <c r="BB85" s="94">
        <f t="shared" ca="1" si="36"/>
        <v>0.70565589591279432</v>
      </c>
      <c r="BC85" s="94">
        <f t="shared" ca="1" si="37"/>
        <v>86</v>
      </c>
    </row>
    <row r="86" spans="1:55" ht="16.5" x14ac:dyDescent="0.3">
      <c r="A86" s="9">
        <v>84</v>
      </c>
      <c r="B86" s="109">
        <f t="shared" ca="1" si="29"/>
        <v>75</v>
      </c>
      <c r="C86" s="110">
        <f t="shared" ca="1" si="30"/>
        <v>88</v>
      </c>
      <c r="D86" s="111">
        <f t="shared" ca="1" si="31"/>
        <v>57</v>
      </c>
      <c r="E86" s="112">
        <f t="shared" ca="1" si="32"/>
        <v>21</v>
      </c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97">
        <v>82</v>
      </c>
      <c r="AO86" s="97">
        <f t="shared" ca="1" si="33"/>
        <v>27.259065764603818</v>
      </c>
      <c r="AP86" s="97">
        <f ca="1">SMALL($AO$3:$AO$86,ROWS(AO$3:AO86))</f>
        <v>36.972176508643471</v>
      </c>
      <c r="AQ86" s="119">
        <f t="shared" ca="1" si="34"/>
        <v>1.5226743359145551</v>
      </c>
      <c r="AR86" s="119">
        <f t="shared" si="38"/>
        <v>1</v>
      </c>
      <c r="AS86" s="86">
        <f t="shared" ca="1" si="28"/>
        <v>57</v>
      </c>
      <c r="AT86" s="86">
        <f t="shared" ca="1" si="35"/>
        <v>0.45517949833090565</v>
      </c>
      <c r="AU86" s="86">
        <f ca="1">INDEX($AS$3:$AS$86,MATCH(SMALL($AT$3:$AT$86,ROWS(AT$3:AT86)),$AT$3:$AT$86,0))</f>
        <v>75</v>
      </c>
      <c r="AV86" s="86">
        <f ca="1">SMALL($AS$3:$AS$86,ROWS(AV$3:AV86))</f>
        <v>88</v>
      </c>
      <c r="AW86" s="94">
        <f ca="1">VLOOKUP(SMALL($BB$3:$BB$44,AX86),$BB$3:$BC$44,2,0)</f>
        <v>21</v>
      </c>
      <c r="AX86" s="94">
        <f t="shared" si="39"/>
        <v>42</v>
      </c>
      <c r="BA86" s="94">
        <v>84</v>
      </c>
      <c r="BB86" s="94">
        <f t="shared" ca="1" si="36"/>
        <v>0.47062244106222995</v>
      </c>
      <c r="BC86" s="94">
        <f t="shared" ca="1" si="37"/>
        <v>88</v>
      </c>
    </row>
    <row r="87" spans="1:55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55" ht="17.25" thickBot="1" x14ac:dyDescent="0.35">
      <c r="A88"/>
      <c r="B88" s="109">
        <f ca="1">SUM(B3:B86)</f>
        <v>3851</v>
      </c>
      <c r="C88" s="109">
        <f t="shared" ref="C88:E88" ca="1" si="40">SUM(C3:C86)</f>
        <v>3851</v>
      </c>
      <c r="D88" s="109">
        <f t="shared" ca="1" si="40"/>
        <v>3851</v>
      </c>
      <c r="E88" s="109">
        <f t="shared" ca="1" si="40"/>
        <v>3851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3851</v>
      </c>
      <c r="AT88" s="157">
        <f t="shared" ref="AT88:AW88" ca="1" si="41">SUM(AT3:AT86)</f>
        <v>39.268708674727343</v>
      </c>
      <c r="AU88" s="157">
        <f t="shared" ca="1" si="41"/>
        <v>3851</v>
      </c>
      <c r="AV88" s="157">
        <f t="shared" ca="1" si="41"/>
        <v>3851</v>
      </c>
      <c r="AW88" s="157">
        <f t="shared" ca="1" si="41"/>
        <v>3851</v>
      </c>
      <c r="AX88"/>
    </row>
    <row r="89" spans="1:55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55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55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55" ht="15" x14ac:dyDescent="0.25">
      <c r="AP92"/>
      <c r="AQ92"/>
      <c r="AR92"/>
      <c r="AS92"/>
      <c r="AT92"/>
      <c r="AU92"/>
      <c r="AX92"/>
    </row>
    <row r="93" spans="1:55" ht="16.5" x14ac:dyDescent="0.3">
      <c r="AP93"/>
      <c r="AQ93" s="119"/>
      <c r="AR93" s="119"/>
      <c r="AS93"/>
      <c r="AT93"/>
      <c r="AU93"/>
      <c r="AX93"/>
    </row>
    <row r="94" spans="1:55" ht="16.5" x14ac:dyDescent="0.3">
      <c r="AP94"/>
      <c r="AQ94" s="119"/>
      <c r="AR94" s="119"/>
      <c r="AS94"/>
      <c r="AT94"/>
      <c r="AU94"/>
      <c r="AX94"/>
    </row>
    <row r="95" spans="1:55" ht="16.5" x14ac:dyDescent="0.3">
      <c r="AP95"/>
      <c r="AQ95" s="119"/>
      <c r="AR95" s="119"/>
      <c r="AS95"/>
      <c r="AT95"/>
      <c r="AU95"/>
      <c r="AX95"/>
    </row>
    <row r="96" spans="1:55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 ca="1">SUM(B$3:B3)</f>
        <v>45</v>
      </c>
      <c r="C98" s="75">
        <f ca="1">SUM(C$3:C3)</f>
        <v>16</v>
      </c>
      <c r="D98" s="75">
        <f ca="1">SUM(D$3:D3)</f>
        <v>16</v>
      </c>
      <c r="E98" s="75">
        <f ca="1">SUM(E$3:E3)</f>
        <v>29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62" si="42">A4</f>
        <v>2</v>
      </c>
      <c r="B99" s="75">
        <f ca="1">SUM(B$3:B4)</f>
        <v>115</v>
      </c>
      <c r="C99" s="75">
        <f ca="1">SUM(C$3:C4)</f>
        <v>35</v>
      </c>
      <c r="D99" s="75">
        <f ca="1">SUM(D$3:D4)</f>
        <v>41</v>
      </c>
      <c r="E99" s="75">
        <f ca="1">SUM(E$3:E4)</f>
        <v>77</v>
      </c>
      <c r="AP99"/>
      <c r="AQ99"/>
      <c r="AR99"/>
      <c r="AS99"/>
      <c r="AT99"/>
      <c r="AU99"/>
    </row>
    <row r="100" spans="1:50" ht="16.5" x14ac:dyDescent="0.3">
      <c r="A100" s="75">
        <f t="shared" si="42"/>
        <v>3</v>
      </c>
      <c r="B100" s="75">
        <f ca="1">SUM(B$3:B5)</f>
        <v>146</v>
      </c>
      <c r="C100" s="75">
        <f ca="1">SUM(C$3:C5)</f>
        <v>56</v>
      </c>
      <c r="D100" s="75">
        <f ca="1">SUM(D$3:D5)</f>
        <v>72</v>
      </c>
      <c r="E100" s="75">
        <f ca="1">SUM(E$3:E5)</f>
        <v>127</v>
      </c>
      <c r="AP100"/>
      <c r="AQ100"/>
      <c r="AR100"/>
      <c r="AS100"/>
      <c r="AT100"/>
      <c r="AU100"/>
    </row>
    <row r="101" spans="1:50" ht="16.5" x14ac:dyDescent="0.3">
      <c r="A101" s="75">
        <f t="shared" si="42"/>
        <v>4</v>
      </c>
      <c r="B101" s="75">
        <f ca="1">SUM(B$3:B6)</f>
        <v>184</v>
      </c>
      <c r="C101" s="75">
        <f ca="1">SUM(C$3:C6)</f>
        <v>79</v>
      </c>
      <c r="D101" s="75">
        <f ca="1">SUM(D$3:D6)</f>
        <v>101</v>
      </c>
      <c r="E101" s="75">
        <f ca="1">SUM(E$3:E6)</f>
        <v>170</v>
      </c>
      <c r="AP101"/>
      <c r="AQ101"/>
      <c r="AR101"/>
      <c r="AS101"/>
      <c r="AT101"/>
      <c r="AU101"/>
    </row>
    <row r="102" spans="1:50" ht="16.5" x14ac:dyDescent="0.3">
      <c r="A102" s="75">
        <f t="shared" si="42"/>
        <v>5</v>
      </c>
      <c r="B102" s="75">
        <f ca="1">SUM(B$3:B7)</f>
        <v>237</v>
      </c>
      <c r="C102" s="75">
        <f ca="1">SUM(C$3:C7)</f>
        <v>103</v>
      </c>
      <c r="D102" s="75">
        <f ca="1">SUM(D$3:D7)</f>
        <v>131</v>
      </c>
      <c r="E102" s="75">
        <f ca="1">SUM(E$3:E7)</f>
        <v>211</v>
      </c>
      <c r="AP102"/>
      <c r="AQ102"/>
      <c r="AR102"/>
      <c r="AS102"/>
      <c r="AT102"/>
      <c r="AU102"/>
    </row>
    <row r="103" spans="1:50" ht="16.5" x14ac:dyDescent="0.3">
      <c r="A103" s="75">
        <f t="shared" si="42"/>
        <v>6</v>
      </c>
      <c r="B103" s="75">
        <f ca="1">SUM(B$3:B8)</f>
        <v>302</v>
      </c>
      <c r="C103" s="75">
        <f ca="1">SUM(C$3:C8)</f>
        <v>128</v>
      </c>
      <c r="D103" s="75">
        <f ca="1">SUM(D$3:D8)</f>
        <v>171</v>
      </c>
      <c r="E103" s="75">
        <f ca="1">SUM(E$3:E8)</f>
        <v>258</v>
      </c>
      <c r="AP103"/>
      <c r="AQ103"/>
      <c r="AR103"/>
      <c r="AS103"/>
      <c r="AT103"/>
      <c r="AU103"/>
    </row>
    <row r="104" spans="1:50" ht="16.5" x14ac:dyDescent="0.3">
      <c r="A104" s="75">
        <f t="shared" si="42"/>
        <v>7</v>
      </c>
      <c r="B104" s="75">
        <f ca="1">SUM(B$3:B9)</f>
        <v>358</v>
      </c>
      <c r="C104" s="75">
        <f ca="1">SUM(C$3:C9)</f>
        <v>155</v>
      </c>
      <c r="D104" s="75">
        <f ca="1">SUM(D$3:D9)</f>
        <v>207</v>
      </c>
      <c r="E104" s="75">
        <f ca="1">SUM(E$3:E9)</f>
        <v>327</v>
      </c>
      <c r="AP104"/>
      <c r="AQ104"/>
      <c r="AR104"/>
      <c r="AS104"/>
      <c r="AT104"/>
      <c r="AU104"/>
    </row>
    <row r="105" spans="1:50" ht="16.5" x14ac:dyDescent="0.3">
      <c r="A105" s="75">
        <f t="shared" si="42"/>
        <v>8</v>
      </c>
      <c r="B105" s="75">
        <f ca="1">SUM(B$3:B10)</f>
        <v>420</v>
      </c>
      <c r="C105" s="75">
        <f ca="1">SUM(C$3:C10)</f>
        <v>183</v>
      </c>
      <c r="D105" s="75">
        <f ca="1">SUM(D$3:D10)</f>
        <v>226</v>
      </c>
      <c r="E105" s="75">
        <f ca="1">SUM(E$3:E10)</f>
        <v>357</v>
      </c>
      <c r="AP105"/>
      <c r="AQ105"/>
      <c r="AR105"/>
      <c r="AS105"/>
      <c r="AT105"/>
      <c r="AU105"/>
    </row>
    <row r="106" spans="1:50" ht="16.5" x14ac:dyDescent="0.3">
      <c r="A106" s="75">
        <f t="shared" si="42"/>
        <v>9</v>
      </c>
      <c r="B106" s="75">
        <f ca="1">SUM(B$3:B11)</f>
        <v>445</v>
      </c>
      <c r="C106" s="75">
        <f ca="1">SUM(C$3:C11)</f>
        <v>212</v>
      </c>
      <c r="D106" s="75">
        <f ca="1">SUM(D$3:D11)</f>
        <v>249</v>
      </c>
      <c r="E106" s="75">
        <f ca="1">SUM(E$3:E11)</f>
        <v>384</v>
      </c>
      <c r="AP106"/>
      <c r="AQ106"/>
      <c r="AR106"/>
      <c r="AS106"/>
      <c r="AT106"/>
      <c r="AU106"/>
    </row>
    <row r="107" spans="1:50" ht="16.5" x14ac:dyDescent="0.3">
      <c r="A107" s="75">
        <f t="shared" si="42"/>
        <v>10</v>
      </c>
      <c r="B107" s="75">
        <f ca="1">SUM(B$3:B12)</f>
        <v>503</v>
      </c>
      <c r="C107" s="75">
        <f ca="1">SUM(C$3:C12)</f>
        <v>242</v>
      </c>
      <c r="D107" s="75">
        <f ca="1">SUM(D$3:D12)</f>
        <v>276</v>
      </c>
      <c r="E107" s="75">
        <f ca="1">SUM(E$3:E12)</f>
        <v>431</v>
      </c>
      <c r="AP107"/>
      <c r="AQ107"/>
      <c r="AR107"/>
      <c r="AS107"/>
      <c r="AT107"/>
      <c r="AU107"/>
    </row>
    <row r="108" spans="1:50" ht="16.5" x14ac:dyDescent="0.3">
      <c r="A108" s="75">
        <f t="shared" si="42"/>
        <v>11</v>
      </c>
      <c r="B108" s="75">
        <f ca="1">SUM(B$3:B13)</f>
        <v>541</v>
      </c>
      <c r="C108" s="75">
        <f ca="1">SUM(C$3:C13)</f>
        <v>272</v>
      </c>
      <c r="D108" s="75">
        <f ca="1">SUM(D$3:D13)</f>
        <v>321</v>
      </c>
      <c r="E108" s="75">
        <f ca="1">SUM(E$3:E13)</f>
        <v>489</v>
      </c>
      <c r="AP108"/>
      <c r="AQ108"/>
      <c r="AR108"/>
      <c r="AS108"/>
      <c r="AT108"/>
      <c r="AU108"/>
    </row>
    <row r="109" spans="1:50" ht="16.5" x14ac:dyDescent="0.3">
      <c r="A109" s="75">
        <f t="shared" si="42"/>
        <v>12</v>
      </c>
      <c r="B109" s="75">
        <f ca="1">SUM(B$3:B14)</f>
        <v>576</v>
      </c>
      <c r="C109" s="75">
        <f ca="1">SUM(C$3:C14)</f>
        <v>302</v>
      </c>
      <c r="D109" s="75">
        <f ca="1">SUM(D$3:D14)</f>
        <v>342</v>
      </c>
      <c r="E109" s="75">
        <f ca="1">SUM(E$3:E14)</f>
        <v>534</v>
      </c>
      <c r="AP109"/>
      <c r="AQ109"/>
      <c r="AR109"/>
      <c r="AS109"/>
      <c r="AT109"/>
      <c r="AU109"/>
    </row>
    <row r="110" spans="1:50" ht="16.5" x14ac:dyDescent="0.3">
      <c r="A110" s="75">
        <f t="shared" si="42"/>
        <v>13</v>
      </c>
      <c r="B110" s="75">
        <f ca="1">SUM(B$3:B15)</f>
        <v>622</v>
      </c>
      <c r="C110" s="75">
        <f ca="1">SUM(C$3:C15)</f>
        <v>332</v>
      </c>
      <c r="D110" s="75">
        <f ca="1">SUM(D$3:D15)</f>
        <v>377</v>
      </c>
      <c r="E110" s="75">
        <f ca="1">SUM(E$3:E15)</f>
        <v>566</v>
      </c>
      <c r="AP110"/>
      <c r="AQ110"/>
      <c r="AR110"/>
      <c r="AS110"/>
      <c r="AT110"/>
      <c r="AU110"/>
    </row>
    <row r="111" spans="1:50" ht="16.5" x14ac:dyDescent="0.3">
      <c r="A111" s="75">
        <f t="shared" si="42"/>
        <v>14</v>
      </c>
      <c r="B111" s="75">
        <f ca="1">SUM(B$3:B16)</f>
        <v>638</v>
      </c>
      <c r="C111" s="75">
        <f ca="1">SUM(C$3:C16)</f>
        <v>362</v>
      </c>
      <c r="D111" s="75">
        <f ca="1">SUM(D$3:D16)</f>
        <v>408</v>
      </c>
      <c r="E111" s="75">
        <f ca="1">SUM(E$3:E16)</f>
        <v>628</v>
      </c>
      <c r="AP111"/>
      <c r="AQ111"/>
      <c r="AR111"/>
      <c r="AS111"/>
      <c r="AT111"/>
      <c r="AU111"/>
    </row>
    <row r="112" spans="1:50" ht="16.5" x14ac:dyDescent="0.3">
      <c r="A112" s="75">
        <f t="shared" si="42"/>
        <v>15</v>
      </c>
      <c r="B112" s="75">
        <f ca="1">SUM(B$3:B17)</f>
        <v>685</v>
      </c>
      <c r="C112" s="75">
        <f ca="1">SUM(C$3:C17)</f>
        <v>393</v>
      </c>
      <c r="D112" s="75">
        <f ca="1">SUM(D$3:D17)</f>
        <v>465</v>
      </c>
      <c r="E112" s="75">
        <f ca="1">SUM(E$3:E17)</f>
        <v>673</v>
      </c>
      <c r="AP112"/>
      <c r="AQ112"/>
      <c r="AR112"/>
      <c r="AS112"/>
      <c r="AT112"/>
      <c r="AU112"/>
    </row>
    <row r="113" spans="1:47" ht="16.5" x14ac:dyDescent="0.3">
      <c r="A113" s="75">
        <f t="shared" si="42"/>
        <v>16</v>
      </c>
      <c r="B113" s="75">
        <f ca="1">SUM(B$3:B18)</f>
        <v>725</v>
      </c>
      <c r="C113" s="75">
        <f ca="1">SUM(C$3:C18)</f>
        <v>424</v>
      </c>
      <c r="D113" s="75">
        <f ca="1">SUM(D$3:D18)</f>
        <v>501</v>
      </c>
      <c r="E113" s="75">
        <f ca="1">SUM(E$3:E18)</f>
        <v>704</v>
      </c>
      <c r="AP113"/>
      <c r="AQ113"/>
      <c r="AR113"/>
      <c r="AS113"/>
      <c r="AT113"/>
      <c r="AU113"/>
    </row>
    <row r="114" spans="1:47" ht="16.5" x14ac:dyDescent="0.3">
      <c r="A114" s="75">
        <f t="shared" si="42"/>
        <v>17</v>
      </c>
      <c r="B114" s="75">
        <f ca="1">SUM(B$3:B19)</f>
        <v>768</v>
      </c>
      <c r="C114" s="75">
        <f ca="1">SUM(C$3:C19)</f>
        <v>455</v>
      </c>
      <c r="D114" s="75">
        <f ca="1">SUM(D$3:D19)</f>
        <v>534</v>
      </c>
      <c r="E114" s="75">
        <f ca="1">SUM(E$3:E19)</f>
        <v>740</v>
      </c>
      <c r="AP114"/>
      <c r="AQ114"/>
      <c r="AR114"/>
      <c r="AS114"/>
      <c r="AT114"/>
      <c r="AU114"/>
    </row>
    <row r="115" spans="1:47" ht="16.5" x14ac:dyDescent="0.3">
      <c r="A115" s="75">
        <f t="shared" si="42"/>
        <v>18</v>
      </c>
      <c r="B115" s="75">
        <f ca="1">SUM(B$3:B20)</f>
        <v>803</v>
      </c>
      <c r="C115" s="75">
        <f ca="1">SUM(C$3:C20)</f>
        <v>487</v>
      </c>
      <c r="D115" s="75">
        <f ca="1">SUM(D$3:D20)</f>
        <v>569</v>
      </c>
      <c r="E115" s="75">
        <f ca="1">SUM(E$3:E20)</f>
        <v>797</v>
      </c>
      <c r="AP115"/>
      <c r="AQ115"/>
      <c r="AR115"/>
      <c r="AS115"/>
      <c r="AT115"/>
      <c r="AU115"/>
    </row>
    <row r="116" spans="1:47" ht="16.5" x14ac:dyDescent="0.3">
      <c r="A116" s="75">
        <f t="shared" si="42"/>
        <v>19</v>
      </c>
      <c r="B116" s="75">
        <f ca="1">SUM(B$3:B21)</f>
        <v>833</v>
      </c>
      <c r="C116" s="75">
        <f ca="1">SUM(C$3:C21)</f>
        <v>519</v>
      </c>
      <c r="D116" s="75">
        <f ca="1">SUM(D$3:D21)</f>
        <v>616</v>
      </c>
      <c r="E116" s="75">
        <f ca="1">SUM(E$3:E21)</f>
        <v>844</v>
      </c>
      <c r="AP116"/>
      <c r="AQ116"/>
      <c r="AR116"/>
      <c r="AS116"/>
      <c r="AT116"/>
      <c r="AU116"/>
    </row>
    <row r="117" spans="1:47" ht="16.5" x14ac:dyDescent="0.3">
      <c r="A117" s="75">
        <f t="shared" si="42"/>
        <v>20</v>
      </c>
      <c r="B117" s="75">
        <f ca="1">SUM(B$3:B22)</f>
        <v>892</v>
      </c>
      <c r="C117" s="75">
        <f ca="1">SUM(C$3:C22)</f>
        <v>552</v>
      </c>
      <c r="D117" s="75">
        <f ca="1">SUM(D$3:D22)</f>
        <v>646</v>
      </c>
      <c r="E117" s="75">
        <f ca="1">SUM(E$3:E22)</f>
        <v>875</v>
      </c>
      <c r="AP117"/>
      <c r="AQ117"/>
      <c r="AR117"/>
      <c r="AS117"/>
      <c r="AT117"/>
      <c r="AU117"/>
    </row>
    <row r="118" spans="1:47" ht="16.5" x14ac:dyDescent="0.3">
      <c r="A118" s="75">
        <f t="shared" si="42"/>
        <v>21</v>
      </c>
      <c r="B118" s="75">
        <f ca="1">SUM(B$3:B23)</f>
        <v>928</v>
      </c>
      <c r="C118" s="75">
        <f ca="1">SUM(C$3:C23)</f>
        <v>585</v>
      </c>
      <c r="D118" s="75">
        <f ca="1">SUM(D$3:D23)</f>
        <v>678</v>
      </c>
      <c r="E118" s="75">
        <f ca="1">SUM(E$3:E23)</f>
        <v>894</v>
      </c>
      <c r="AP118"/>
      <c r="AQ118"/>
      <c r="AR118"/>
      <c r="AS118"/>
      <c r="AT118"/>
      <c r="AU118"/>
    </row>
    <row r="119" spans="1:47" ht="16.5" x14ac:dyDescent="0.3">
      <c r="A119" s="75">
        <f t="shared" si="42"/>
        <v>22</v>
      </c>
      <c r="B119" s="75">
        <f ca="1">SUM(B$3:B24)</f>
        <v>976</v>
      </c>
      <c r="C119" s="75">
        <f ca="1">SUM(C$3:C24)</f>
        <v>620</v>
      </c>
      <c r="D119" s="75">
        <f ca="1">SUM(D$3:D24)</f>
        <v>723</v>
      </c>
      <c r="E119" s="75">
        <f ca="1">SUM(E$3:E24)</f>
        <v>961</v>
      </c>
      <c r="AP119"/>
      <c r="AQ119"/>
      <c r="AR119"/>
      <c r="AS119"/>
      <c r="AT119"/>
      <c r="AU119"/>
    </row>
    <row r="120" spans="1:47" ht="16.5" x14ac:dyDescent="0.3">
      <c r="A120" s="75">
        <f t="shared" si="42"/>
        <v>23</v>
      </c>
      <c r="B120" s="75">
        <f ca="1">SUM(B$3:B25)</f>
        <v>1008</v>
      </c>
      <c r="C120" s="75">
        <f ca="1">SUM(C$3:C25)</f>
        <v>655</v>
      </c>
      <c r="D120" s="75">
        <f ca="1">SUM(D$3:D25)</f>
        <v>768</v>
      </c>
      <c r="E120" s="75">
        <f ca="1">SUM(E$3:E25)</f>
        <v>1010</v>
      </c>
      <c r="AP120"/>
      <c r="AQ120"/>
      <c r="AR120"/>
      <c r="AS120"/>
      <c r="AT120"/>
      <c r="AU120"/>
    </row>
    <row r="121" spans="1:47" ht="16.5" x14ac:dyDescent="0.3">
      <c r="A121" s="75">
        <f t="shared" si="42"/>
        <v>24</v>
      </c>
      <c r="B121" s="75">
        <f ca="1">SUM(B$3:B26)</f>
        <v>1055</v>
      </c>
      <c r="C121" s="75">
        <f ca="1">SUM(C$3:C26)</f>
        <v>690</v>
      </c>
      <c r="D121" s="75">
        <f ca="1">SUM(D$3:D26)</f>
        <v>792</v>
      </c>
      <c r="E121" s="75">
        <f ca="1">SUM(E$3:E26)</f>
        <v>1050</v>
      </c>
      <c r="AP121"/>
      <c r="AQ121"/>
      <c r="AR121"/>
      <c r="AS121"/>
      <c r="AT121"/>
      <c r="AU121"/>
    </row>
    <row r="122" spans="1:47" ht="16.5" x14ac:dyDescent="0.3">
      <c r="A122" s="75">
        <f t="shared" si="42"/>
        <v>25</v>
      </c>
      <c r="B122" s="75">
        <f ca="1">SUM(B$3:B27)</f>
        <v>1113</v>
      </c>
      <c r="C122" s="75">
        <f ca="1">SUM(C$3:C27)</f>
        <v>725</v>
      </c>
      <c r="D122" s="75">
        <f ca="1">SUM(D$3:D27)</f>
        <v>834</v>
      </c>
      <c r="E122" s="75">
        <f ca="1">SUM(E$3:E27)</f>
        <v>1088</v>
      </c>
      <c r="AP122"/>
      <c r="AQ122"/>
      <c r="AR122"/>
      <c r="AS122"/>
      <c r="AT122"/>
      <c r="AU122"/>
    </row>
    <row r="123" spans="1:47" ht="16.5" x14ac:dyDescent="0.3">
      <c r="A123" s="75">
        <f t="shared" si="42"/>
        <v>26</v>
      </c>
      <c r="B123" s="75">
        <f ca="1">SUM(B$3:B28)</f>
        <v>1180</v>
      </c>
      <c r="C123" s="75">
        <f ca="1">SUM(C$3:C28)</f>
        <v>761</v>
      </c>
      <c r="D123" s="75">
        <f ca="1">SUM(D$3:D28)</f>
        <v>872</v>
      </c>
      <c r="E123" s="75">
        <f ca="1">SUM(E$3:E28)</f>
        <v>1146</v>
      </c>
      <c r="AP123"/>
      <c r="AQ123"/>
      <c r="AR123"/>
      <c r="AS123"/>
      <c r="AT123"/>
      <c r="AU123"/>
    </row>
    <row r="124" spans="1:47" ht="16.5" x14ac:dyDescent="0.3">
      <c r="A124" s="75">
        <f t="shared" si="42"/>
        <v>27</v>
      </c>
      <c r="B124" s="75">
        <f ca="1">SUM(B$3:B29)</f>
        <v>1240</v>
      </c>
      <c r="C124" s="75">
        <f ca="1">SUM(C$3:C29)</f>
        <v>797</v>
      </c>
      <c r="D124" s="75">
        <f ca="1">SUM(D$3:D29)</f>
        <v>934</v>
      </c>
      <c r="E124" s="75">
        <f ca="1">SUM(E$3:E29)</f>
        <v>1203</v>
      </c>
      <c r="AP124"/>
      <c r="AQ124"/>
      <c r="AR124"/>
      <c r="AS124"/>
      <c r="AT124"/>
      <c r="AU124"/>
    </row>
    <row r="125" spans="1:47" ht="16.5" x14ac:dyDescent="0.3">
      <c r="A125" s="75">
        <f t="shared" si="42"/>
        <v>28</v>
      </c>
      <c r="B125" s="75">
        <f ca="1">SUM(B$3:B30)</f>
        <v>1282</v>
      </c>
      <c r="C125" s="75">
        <f ca="1">SUM(C$3:C30)</f>
        <v>833</v>
      </c>
      <c r="D125" s="75">
        <f ca="1">SUM(D$3:D30)</f>
        <v>970</v>
      </c>
      <c r="E125" s="75">
        <f ca="1">SUM(E$3:E30)</f>
        <v>1247</v>
      </c>
      <c r="AP125"/>
      <c r="AQ125"/>
      <c r="AR125"/>
      <c r="AS125"/>
      <c r="AT125"/>
      <c r="AU125"/>
    </row>
    <row r="126" spans="1:47" ht="16.5" x14ac:dyDescent="0.3">
      <c r="A126" s="75">
        <f t="shared" si="42"/>
        <v>29</v>
      </c>
      <c r="B126" s="75">
        <f ca="1">SUM(B$3:B31)</f>
        <v>1305</v>
      </c>
      <c r="C126" s="75">
        <f ca="1">SUM(C$3:C31)</f>
        <v>869</v>
      </c>
      <c r="D126" s="75">
        <f ca="1">SUM(D$3:D31)</f>
        <v>1000</v>
      </c>
      <c r="E126" s="75">
        <f ca="1">SUM(E$3:E31)</f>
        <v>1277</v>
      </c>
      <c r="AP126"/>
      <c r="AQ126"/>
      <c r="AR126"/>
      <c r="AS126"/>
      <c r="AT126"/>
      <c r="AU126"/>
    </row>
    <row r="127" spans="1:47" ht="16.5" x14ac:dyDescent="0.3">
      <c r="A127" s="75">
        <f t="shared" si="42"/>
        <v>30</v>
      </c>
      <c r="B127" s="75">
        <f ca="1">SUM(B$3:B32)</f>
        <v>1367</v>
      </c>
      <c r="C127" s="75">
        <f ca="1">SUM(C$3:C32)</f>
        <v>907</v>
      </c>
      <c r="D127" s="75">
        <f ca="1">SUM(D$3:D32)</f>
        <v>1050</v>
      </c>
      <c r="E127" s="75">
        <f ca="1">SUM(E$3:E32)</f>
        <v>1334</v>
      </c>
      <c r="AP127"/>
      <c r="AQ127"/>
      <c r="AR127"/>
      <c r="AS127"/>
      <c r="AT127"/>
      <c r="AU127"/>
    </row>
    <row r="128" spans="1:47" ht="16.5" x14ac:dyDescent="0.3">
      <c r="A128" s="75">
        <f t="shared" si="42"/>
        <v>31</v>
      </c>
      <c r="B128" s="75">
        <f ca="1">SUM(B$3:B33)</f>
        <v>1403</v>
      </c>
      <c r="C128" s="75">
        <f ca="1">SUM(C$3:C33)</f>
        <v>945</v>
      </c>
      <c r="D128" s="75">
        <f ca="1">SUM(D$3:D33)</f>
        <v>1097</v>
      </c>
      <c r="E128" s="75">
        <f ca="1">SUM(E$3:E33)</f>
        <v>1392</v>
      </c>
      <c r="AP128"/>
      <c r="AQ128"/>
      <c r="AR128"/>
      <c r="AS128"/>
      <c r="AT128"/>
      <c r="AU128"/>
    </row>
    <row r="129" spans="1:47" ht="16.5" x14ac:dyDescent="0.3">
      <c r="A129" s="75">
        <f t="shared" si="42"/>
        <v>32</v>
      </c>
      <c r="B129" s="75">
        <f ca="1">SUM(B$3:B34)</f>
        <v>1431</v>
      </c>
      <c r="C129" s="75">
        <f ca="1">SUM(C$3:C34)</f>
        <v>983</v>
      </c>
      <c r="D129" s="75">
        <f ca="1">SUM(D$3:D34)</f>
        <v>1142</v>
      </c>
      <c r="E129" s="75">
        <f ca="1">SUM(E$3:E34)</f>
        <v>1436</v>
      </c>
      <c r="AP129"/>
      <c r="AQ129"/>
      <c r="AR129"/>
      <c r="AS129"/>
      <c r="AT129"/>
      <c r="AU129"/>
    </row>
    <row r="130" spans="1:47" ht="16.5" x14ac:dyDescent="0.3">
      <c r="A130" s="75">
        <f t="shared" si="42"/>
        <v>33</v>
      </c>
      <c r="B130" s="75">
        <f ca="1">SUM(B$3:B35)</f>
        <v>1462</v>
      </c>
      <c r="C130" s="75">
        <f ca="1">SUM(C$3:C35)</f>
        <v>1023</v>
      </c>
      <c r="D130" s="75">
        <f ca="1">SUM(D$3:D35)</f>
        <v>1189</v>
      </c>
      <c r="E130" s="75">
        <f ca="1">SUM(E$3:E35)</f>
        <v>1464</v>
      </c>
      <c r="AP130"/>
      <c r="AQ130"/>
      <c r="AR130"/>
      <c r="AS130"/>
      <c r="AT130"/>
      <c r="AU130"/>
    </row>
    <row r="131" spans="1:47" ht="16.5" x14ac:dyDescent="0.3">
      <c r="A131" s="75">
        <f t="shared" si="42"/>
        <v>34</v>
      </c>
      <c r="B131" s="75">
        <f ca="1">SUM(B$3:B36)</f>
        <v>1486</v>
      </c>
      <c r="C131" s="75">
        <f ca="1">SUM(C$3:C36)</f>
        <v>1063</v>
      </c>
      <c r="D131" s="75">
        <f ca="1">SUM(D$3:D36)</f>
        <v>1245</v>
      </c>
      <c r="E131" s="75">
        <f ca="1">SUM(E$3:E36)</f>
        <v>1532</v>
      </c>
      <c r="AP131"/>
      <c r="AQ131"/>
      <c r="AR131"/>
      <c r="AS131"/>
      <c r="AT131"/>
      <c r="AU131"/>
    </row>
    <row r="132" spans="1:47" ht="16.5" x14ac:dyDescent="0.3">
      <c r="A132" s="75">
        <f t="shared" si="42"/>
        <v>35</v>
      </c>
      <c r="B132" s="75">
        <f ca="1">SUM(B$3:B37)</f>
        <v>1534</v>
      </c>
      <c r="C132" s="75">
        <f ca="1">SUM(C$3:C37)</f>
        <v>1104</v>
      </c>
      <c r="D132" s="75">
        <f ca="1">SUM(D$3:D37)</f>
        <v>1307</v>
      </c>
      <c r="E132" s="75">
        <f ca="1">SUM(E$3:E37)</f>
        <v>1580</v>
      </c>
      <c r="AP132"/>
      <c r="AQ132"/>
      <c r="AR132"/>
      <c r="AS132"/>
      <c r="AT132"/>
      <c r="AU132"/>
    </row>
    <row r="133" spans="1:47" ht="16.5" x14ac:dyDescent="0.3">
      <c r="A133" s="75">
        <f t="shared" si="42"/>
        <v>36</v>
      </c>
      <c r="B133" s="75">
        <f ca="1">SUM(B$3:B38)</f>
        <v>1555</v>
      </c>
      <c r="C133" s="75">
        <f ca="1">SUM(C$3:C38)</f>
        <v>1146</v>
      </c>
      <c r="D133" s="75">
        <f ca="1">SUM(D$3:D38)</f>
        <v>1340</v>
      </c>
      <c r="E133" s="75">
        <f ca="1">SUM(E$3:E38)</f>
        <v>1615</v>
      </c>
      <c r="AP133"/>
      <c r="AQ133"/>
      <c r="AR133"/>
      <c r="AS133"/>
      <c r="AT133"/>
      <c r="AU133"/>
    </row>
    <row r="134" spans="1:47" ht="16.5" x14ac:dyDescent="0.3">
      <c r="A134" s="75">
        <f t="shared" si="42"/>
        <v>37</v>
      </c>
      <c r="B134" s="75">
        <f ca="1">SUM(B$3:B39)</f>
        <v>1612</v>
      </c>
      <c r="C134" s="75">
        <f ca="1">SUM(C$3:C39)</f>
        <v>1188</v>
      </c>
      <c r="D134" s="75">
        <f ca="1">SUM(D$3:D39)</f>
        <v>1378</v>
      </c>
      <c r="E134" s="75">
        <f ca="1">SUM(E$3:E39)</f>
        <v>1647</v>
      </c>
      <c r="AP134"/>
      <c r="AQ134"/>
      <c r="AR134"/>
      <c r="AS134"/>
      <c r="AT134"/>
      <c r="AU134"/>
    </row>
    <row r="135" spans="1:47" ht="16.5" x14ac:dyDescent="0.3">
      <c r="A135" s="75">
        <f t="shared" si="42"/>
        <v>38</v>
      </c>
      <c r="B135" s="75">
        <f ca="1">SUM(B$3:B40)</f>
        <v>1674</v>
      </c>
      <c r="C135" s="75">
        <f ca="1">SUM(C$3:C40)</f>
        <v>1231</v>
      </c>
      <c r="D135" s="75">
        <f ca="1">SUM(D$3:D40)</f>
        <v>1426</v>
      </c>
      <c r="E135" s="75">
        <f ca="1">SUM(E$3:E40)</f>
        <v>1709</v>
      </c>
      <c r="AP135"/>
      <c r="AQ135"/>
      <c r="AR135"/>
      <c r="AS135"/>
      <c r="AT135"/>
      <c r="AU135"/>
    </row>
    <row r="136" spans="1:47" ht="16.5" x14ac:dyDescent="0.3">
      <c r="A136" s="75">
        <f t="shared" si="42"/>
        <v>39</v>
      </c>
      <c r="B136" s="75">
        <f ca="1">SUM(B$3:B41)</f>
        <v>1704</v>
      </c>
      <c r="C136" s="75">
        <f ca="1">SUM(C$3:C41)</f>
        <v>1275</v>
      </c>
      <c r="D136" s="75">
        <f ca="1">SUM(D$3:D41)</f>
        <v>1480</v>
      </c>
      <c r="E136" s="75">
        <f ca="1">SUM(E$3:E41)</f>
        <v>1765</v>
      </c>
      <c r="AP136"/>
      <c r="AQ136"/>
      <c r="AR136"/>
      <c r="AS136"/>
      <c r="AT136"/>
      <c r="AU136"/>
    </row>
    <row r="137" spans="1:47" ht="16.5" x14ac:dyDescent="0.3">
      <c r="A137" s="75">
        <f t="shared" si="42"/>
        <v>40</v>
      </c>
      <c r="B137" s="75">
        <f ca="1">SUM(B$3:B42)</f>
        <v>1761</v>
      </c>
      <c r="C137" s="75">
        <f ca="1">SUM(C$3:C42)</f>
        <v>1319</v>
      </c>
      <c r="D137" s="75">
        <f ca="1">SUM(D$3:D42)</f>
        <v>1528</v>
      </c>
      <c r="E137" s="75">
        <f ca="1">SUM(E$3:E42)</f>
        <v>1801</v>
      </c>
      <c r="AP137"/>
      <c r="AQ137"/>
      <c r="AR137"/>
      <c r="AS137"/>
      <c r="AT137"/>
      <c r="AU137"/>
    </row>
    <row r="138" spans="1:47" ht="16.5" x14ac:dyDescent="0.3">
      <c r="A138" s="75">
        <f t="shared" si="42"/>
        <v>41</v>
      </c>
      <c r="B138" s="75">
        <f ca="1">SUM(B$3:B43)</f>
        <v>1802</v>
      </c>
      <c r="C138" s="75">
        <f ca="1">SUM(C$3:C43)</f>
        <v>1364</v>
      </c>
      <c r="D138" s="75">
        <f ca="1">SUM(D$3:D43)</f>
        <v>1558</v>
      </c>
      <c r="E138" s="75">
        <f ca="1">SUM(E$3:E43)</f>
        <v>1831</v>
      </c>
      <c r="AP138"/>
      <c r="AQ138"/>
      <c r="AR138"/>
      <c r="AS138"/>
      <c r="AT138"/>
      <c r="AU138"/>
    </row>
    <row r="139" spans="1:47" ht="16.5" x14ac:dyDescent="0.3">
      <c r="A139" s="75">
        <f t="shared" si="42"/>
        <v>42</v>
      </c>
      <c r="B139" s="75">
        <f ca="1">SUM(B$3:B44)</f>
        <v>1859</v>
      </c>
      <c r="C139" s="75">
        <f ca="1">SUM(C$3:C44)</f>
        <v>1409</v>
      </c>
      <c r="D139" s="75">
        <f ca="1">SUM(D$3:D44)</f>
        <v>1609</v>
      </c>
      <c r="E139" s="75">
        <f ca="1">SUM(E$3:E44)</f>
        <v>1895</v>
      </c>
      <c r="AP139"/>
      <c r="AQ139"/>
      <c r="AR139"/>
      <c r="AS139"/>
      <c r="AT139"/>
      <c r="AU139"/>
    </row>
    <row r="140" spans="1:47" ht="16.5" x14ac:dyDescent="0.3">
      <c r="A140" s="75">
        <f t="shared" si="42"/>
        <v>43</v>
      </c>
      <c r="B140" s="75">
        <f ca="1">SUM(B$3:B45)</f>
        <v>1924</v>
      </c>
      <c r="C140" s="75">
        <f ca="1">SUM(C$3:C45)</f>
        <v>1454</v>
      </c>
      <c r="D140" s="75">
        <f ca="1">SUM(D$3:D45)</f>
        <v>1671</v>
      </c>
      <c r="E140" s="75">
        <f ca="1">SUM(E$3:E45)</f>
        <v>1942</v>
      </c>
      <c r="AP140"/>
      <c r="AQ140"/>
      <c r="AR140"/>
      <c r="AS140"/>
      <c r="AT140"/>
      <c r="AU140"/>
    </row>
    <row r="141" spans="1:47" ht="16.5" x14ac:dyDescent="0.3">
      <c r="A141" s="75">
        <f t="shared" si="42"/>
        <v>44</v>
      </c>
      <c r="B141" s="75">
        <f ca="1">SUM(B$3:B46)</f>
        <v>1973</v>
      </c>
      <c r="C141" s="75">
        <f ca="1">SUM(C$3:C46)</f>
        <v>1499</v>
      </c>
      <c r="D141" s="75">
        <f ca="1">SUM(D$3:D46)</f>
        <v>1699</v>
      </c>
      <c r="E141" s="75">
        <f ca="1">SUM(E$3:E46)</f>
        <v>1977</v>
      </c>
      <c r="AP141"/>
      <c r="AQ141"/>
      <c r="AR141"/>
      <c r="AS141"/>
      <c r="AT141"/>
      <c r="AU141"/>
    </row>
    <row r="142" spans="1:47" ht="16.5" x14ac:dyDescent="0.3">
      <c r="A142" s="75">
        <f t="shared" si="42"/>
        <v>45</v>
      </c>
      <c r="B142" s="75">
        <f ca="1">SUM(B$3:B47)</f>
        <v>2040</v>
      </c>
      <c r="C142" s="75">
        <f ca="1">SUM(C$3:C47)</f>
        <v>1545</v>
      </c>
      <c r="D142" s="75">
        <f ca="1">SUM(D$3:D47)</f>
        <v>1745</v>
      </c>
      <c r="E142" s="75">
        <f ca="1">SUM(E$3:E47)</f>
        <v>2000</v>
      </c>
      <c r="AP142"/>
      <c r="AQ142"/>
      <c r="AR142"/>
      <c r="AS142"/>
      <c r="AT142"/>
      <c r="AU142"/>
    </row>
    <row r="143" spans="1:47" ht="16.5" x14ac:dyDescent="0.3">
      <c r="A143" s="75">
        <f t="shared" si="42"/>
        <v>46</v>
      </c>
      <c r="B143" s="75">
        <f ca="1">SUM(B$3:B48)</f>
        <v>2090</v>
      </c>
      <c r="C143" s="75">
        <f ca="1">SUM(C$3:C48)</f>
        <v>1591</v>
      </c>
      <c r="D143" s="75">
        <f ca="1">SUM(D$3:D48)</f>
        <v>1789</v>
      </c>
      <c r="E143" s="75">
        <f ca="1">SUM(E$3:E48)</f>
        <v>2088</v>
      </c>
      <c r="AP143"/>
      <c r="AQ143"/>
      <c r="AR143"/>
      <c r="AS143"/>
      <c r="AT143"/>
      <c r="AU143"/>
    </row>
    <row r="144" spans="1:47" ht="16.5" x14ac:dyDescent="0.3">
      <c r="A144" s="75">
        <f t="shared" si="42"/>
        <v>47</v>
      </c>
      <c r="B144" s="75">
        <f ca="1">SUM(B$3:B49)</f>
        <v>2176</v>
      </c>
      <c r="C144" s="75">
        <f ca="1">SUM(C$3:C49)</f>
        <v>1638</v>
      </c>
      <c r="D144" s="75">
        <f ca="1">SUM(D$3:D49)</f>
        <v>1856</v>
      </c>
      <c r="E144" s="75">
        <f ca="1">SUM(E$3:E49)</f>
        <v>2134</v>
      </c>
      <c r="AP144"/>
      <c r="AQ144"/>
      <c r="AR144"/>
      <c r="AS144"/>
      <c r="AT144"/>
      <c r="AU144"/>
    </row>
    <row r="145" spans="1:47" ht="16.5" x14ac:dyDescent="0.3">
      <c r="A145" s="75">
        <f t="shared" si="42"/>
        <v>48</v>
      </c>
      <c r="B145" s="75">
        <f ca="1">SUM(B$3:B50)</f>
        <v>2220</v>
      </c>
      <c r="C145" s="75">
        <f ca="1">SUM(C$3:C50)</f>
        <v>1685</v>
      </c>
      <c r="D145" s="75">
        <f ca="1">SUM(D$3:D50)</f>
        <v>1887</v>
      </c>
      <c r="E145" s="75">
        <f ca="1">SUM(E$3:E50)</f>
        <v>2169</v>
      </c>
      <c r="AP145"/>
      <c r="AQ145"/>
      <c r="AR145"/>
      <c r="AS145"/>
      <c r="AT145"/>
      <c r="AU145"/>
    </row>
    <row r="146" spans="1:47" ht="16.5" x14ac:dyDescent="0.3">
      <c r="A146" s="75">
        <f t="shared" si="42"/>
        <v>49</v>
      </c>
      <c r="B146" s="75">
        <f ca="1">SUM(B$3:B51)</f>
        <v>2268</v>
      </c>
      <c r="C146" s="75">
        <f ca="1">SUM(C$3:C51)</f>
        <v>1732</v>
      </c>
      <c r="D146" s="75">
        <f ca="1">SUM(D$3:D51)</f>
        <v>1936</v>
      </c>
      <c r="E146" s="75">
        <f ca="1">SUM(E$3:E51)</f>
        <v>2211</v>
      </c>
      <c r="AP146"/>
      <c r="AQ146"/>
      <c r="AR146"/>
      <c r="AS146"/>
      <c r="AT146"/>
      <c r="AU146"/>
    </row>
    <row r="147" spans="1:47" ht="16.5" x14ac:dyDescent="0.3">
      <c r="A147" s="75">
        <f t="shared" si="42"/>
        <v>50</v>
      </c>
      <c r="B147" s="75">
        <f ca="1">SUM(B$3:B52)</f>
        <v>2315</v>
      </c>
      <c r="C147" s="75">
        <f ca="1">SUM(C$3:C52)</f>
        <v>1779</v>
      </c>
      <c r="D147" s="75">
        <f ca="1">SUM(D$3:D52)</f>
        <v>1996</v>
      </c>
      <c r="E147" s="75">
        <f ca="1">SUM(E$3:E52)</f>
        <v>2262</v>
      </c>
      <c r="AP147"/>
      <c r="AQ147"/>
      <c r="AR147"/>
      <c r="AS147"/>
      <c r="AT147"/>
      <c r="AU147"/>
    </row>
    <row r="148" spans="1:47" ht="16.5" x14ac:dyDescent="0.3">
      <c r="A148" s="75">
        <f t="shared" si="42"/>
        <v>51</v>
      </c>
      <c r="B148" s="75">
        <f ca="1">SUM(B$3:B53)</f>
        <v>2360</v>
      </c>
      <c r="C148" s="75">
        <f ca="1">SUM(C$3:C53)</f>
        <v>1827</v>
      </c>
      <c r="D148" s="75">
        <f ca="1">SUM(D$3:D53)</f>
        <v>2054</v>
      </c>
      <c r="E148" s="75">
        <f ca="1">SUM(E$3:E53)</f>
        <v>2337</v>
      </c>
      <c r="AP148"/>
      <c r="AQ148"/>
      <c r="AR148"/>
      <c r="AS148"/>
      <c r="AT148"/>
      <c r="AU148"/>
    </row>
    <row r="149" spans="1:47" ht="16.5" x14ac:dyDescent="0.3">
      <c r="A149" s="75">
        <f t="shared" si="42"/>
        <v>52</v>
      </c>
      <c r="B149" s="75">
        <f ca="1">SUM(B$3:B54)</f>
        <v>2410</v>
      </c>
      <c r="C149" s="75">
        <f ca="1">SUM(C$3:C54)</f>
        <v>1875</v>
      </c>
      <c r="D149" s="75">
        <f ca="1">SUM(D$3:D54)</f>
        <v>2084</v>
      </c>
      <c r="E149" s="75">
        <f ca="1">SUM(E$3:E54)</f>
        <v>2375</v>
      </c>
      <c r="AP149"/>
      <c r="AQ149"/>
      <c r="AR149"/>
      <c r="AS149"/>
      <c r="AT149"/>
      <c r="AU149"/>
    </row>
    <row r="150" spans="1:47" ht="16.5" x14ac:dyDescent="0.3">
      <c r="A150" s="75">
        <f t="shared" si="42"/>
        <v>53</v>
      </c>
      <c r="B150" s="75">
        <f ca="1">SUM(B$3:B55)</f>
        <v>2468</v>
      </c>
      <c r="C150" s="75">
        <f ca="1">SUM(C$3:C55)</f>
        <v>1923</v>
      </c>
      <c r="D150" s="75">
        <f ca="1">SUM(D$3:D55)</f>
        <v>2130</v>
      </c>
      <c r="E150" s="75">
        <f ca="1">SUM(E$3:E55)</f>
        <v>2405</v>
      </c>
      <c r="AP150"/>
      <c r="AQ150"/>
      <c r="AR150"/>
      <c r="AS150"/>
      <c r="AT150"/>
      <c r="AU150"/>
    </row>
    <row r="151" spans="1:47" ht="16.5" x14ac:dyDescent="0.3">
      <c r="A151" s="75">
        <f t="shared" si="42"/>
        <v>54</v>
      </c>
      <c r="B151" s="75">
        <f ca="1">SUM(B$3:B56)</f>
        <v>2487</v>
      </c>
      <c r="C151" s="75">
        <f ca="1">SUM(C$3:C56)</f>
        <v>1972</v>
      </c>
      <c r="D151" s="75">
        <f ca="1">SUM(D$3:D56)</f>
        <v>2177</v>
      </c>
      <c r="E151" s="75">
        <f ca="1">SUM(E$3:E56)</f>
        <v>2455</v>
      </c>
      <c r="AP151"/>
      <c r="AQ151"/>
      <c r="AR151"/>
      <c r="AS151"/>
      <c r="AT151"/>
      <c r="AU151"/>
    </row>
    <row r="152" spans="1:47" ht="16.5" x14ac:dyDescent="0.3">
      <c r="A152" s="75">
        <f t="shared" si="42"/>
        <v>55</v>
      </c>
      <c r="B152" s="75">
        <f ca="1">SUM(B$3:B57)</f>
        <v>2527</v>
      </c>
      <c r="C152" s="75">
        <f ca="1">SUM(C$3:C57)</f>
        <v>2022</v>
      </c>
      <c r="D152" s="75">
        <f ca="1">SUM(D$3:D57)</f>
        <v>2247</v>
      </c>
      <c r="E152" s="75">
        <f ca="1">SUM(E$3:E57)</f>
        <v>2509</v>
      </c>
      <c r="AP152"/>
      <c r="AQ152"/>
      <c r="AR152"/>
      <c r="AS152"/>
      <c r="AT152"/>
      <c r="AU152"/>
    </row>
    <row r="153" spans="1:47" ht="16.5" x14ac:dyDescent="0.3">
      <c r="A153" s="75">
        <f t="shared" si="42"/>
        <v>56</v>
      </c>
      <c r="B153" s="75">
        <f ca="1">SUM(B$3:B58)</f>
        <v>2573</v>
      </c>
      <c r="C153" s="75">
        <f ca="1">SUM(C$3:C58)</f>
        <v>2072</v>
      </c>
      <c r="D153" s="75">
        <f ca="1">SUM(D$3:D58)</f>
        <v>2287</v>
      </c>
      <c r="E153" s="75">
        <f ca="1">SUM(E$3:E58)</f>
        <v>2549</v>
      </c>
      <c r="AP153"/>
      <c r="AQ153"/>
      <c r="AR153"/>
      <c r="AS153"/>
      <c r="AT153"/>
      <c r="AU153"/>
    </row>
    <row r="154" spans="1:47" ht="16.5" x14ac:dyDescent="0.3">
      <c r="A154" s="75">
        <f t="shared" si="42"/>
        <v>57</v>
      </c>
      <c r="B154" s="75">
        <f ca="1">SUM(B$3:B59)</f>
        <v>2606</v>
      </c>
      <c r="C154" s="75">
        <f ca="1">SUM(C$3:C59)</f>
        <v>2123</v>
      </c>
      <c r="D154" s="75">
        <f ca="1">SUM(D$3:D59)</f>
        <v>2319</v>
      </c>
      <c r="E154" s="75">
        <f ca="1">SUM(E$3:E59)</f>
        <v>2580</v>
      </c>
      <c r="AP154"/>
      <c r="AQ154"/>
      <c r="AR154"/>
      <c r="AS154"/>
      <c r="AT154"/>
      <c r="AU154"/>
    </row>
    <row r="155" spans="1:47" ht="16.5" x14ac:dyDescent="0.3">
      <c r="A155" s="75">
        <f t="shared" si="42"/>
        <v>58</v>
      </c>
      <c r="B155" s="75">
        <f ca="1">SUM(B$3:B60)</f>
        <v>2670</v>
      </c>
      <c r="C155" s="75">
        <f ca="1">SUM(C$3:C60)</f>
        <v>2176</v>
      </c>
      <c r="D155" s="75">
        <f ca="1">SUM(D$3:D60)</f>
        <v>2377</v>
      </c>
      <c r="E155" s="75">
        <f ca="1">SUM(E$3:E60)</f>
        <v>2639</v>
      </c>
      <c r="AP155"/>
      <c r="AQ155"/>
      <c r="AR155"/>
      <c r="AS155"/>
      <c r="AT155"/>
      <c r="AU155"/>
    </row>
    <row r="156" spans="1:47" ht="16.5" x14ac:dyDescent="0.3">
      <c r="A156" s="75">
        <f t="shared" si="42"/>
        <v>59</v>
      </c>
      <c r="B156" s="75">
        <f ca="1">SUM(B$3:B61)</f>
        <v>2706</v>
      </c>
      <c r="C156" s="75">
        <f ca="1">SUM(C$3:C61)</f>
        <v>2230</v>
      </c>
      <c r="D156" s="75">
        <f ca="1">SUM(D$3:D61)</f>
        <v>2447</v>
      </c>
      <c r="E156" s="75">
        <f ca="1">SUM(E$3:E61)</f>
        <v>2709</v>
      </c>
      <c r="AP156"/>
      <c r="AQ156"/>
      <c r="AR156"/>
      <c r="AS156"/>
      <c r="AT156"/>
      <c r="AU156"/>
    </row>
    <row r="157" spans="1:47" ht="16.5" x14ac:dyDescent="0.3">
      <c r="A157" s="75">
        <f t="shared" si="42"/>
        <v>60</v>
      </c>
      <c r="B157" s="75">
        <f ca="1">SUM(B$3:B62)</f>
        <v>2737</v>
      </c>
      <c r="C157" s="75">
        <f ca="1">SUM(C$3:C62)</f>
        <v>2286</v>
      </c>
      <c r="D157" s="75">
        <f ca="1">SUM(D$3:D62)</f>
        <v>2483</v>
      </c>
      <c r="E157" s="75">
        <f ca="1">SUM(E$3:E62)</f>
        <v>2742</v>
      </c>
      <c r="AP157"/>
      <c r="AQ157"/>
      <c r="AR157"/>
      <c r="AS157"/>
      <c r="AT157"/>
      <c r="AU157"/>
    </row>
    <row r="158" spans="1:47" ht="16.5" x14ac:dyDescent="0.3">
      <c r="A158" s="75">
        <f t="shared" si="42"/>
        <v>61</v>
      </c>
      <c r="B158" s="75">
        <f ca="1">SUM(B$3:B63)</f>
        <v>2779</v>
      </c>
      <c r="C158" s="75">
        <f ca="1">SUM(C$3:C63)</f>
        <v>2343</v>
      </c>
      <c r="D158" s="75">
        <f ca="1">SUM(D$3:D63)</f>
        <v>2518</v>
      </c>
      <c r="E158" s="75">
        <f ca="1">SUM(E$3:E63)</f>
        <v>2777</v>
      </c>
      <c r="AP158"/>
      <c r="AQ158"/>
      <c r="AR158"/>
      <c r="AS158"/>
      <c r="AT158"/>
      <c r="AU158"/>
    </row>
    <row r="159" spans="1:47" ht="16.5" x14ac:dyDescent="0.3">
      <c r="A159" s="75">
        <f t="shared" si="42"/>
        <v>62</v>
      </c>
      <c r="B159" s="75">
        <f ca="1">SUM(B$3:B64)</f>
        <v>2867</v>
      </c>
      <c r="C159" s="75">
        <f ca="1">SUM(C$3:C64)</f>
        <v>2400</v>
      </c>
      <c r="D159" s="75">
        <f ca="1">SUM(D$3:D64)</f>
        <v>2571</v>
      </c>
      <c r="E159" s="75">
        <f ca="1">SUM(E$3:E64)</f>
        <v>2863</v>
      </c>
      <c r="AP159"/>
      <c r="AQ159"/>
      <c r="AR159"/>
      <c r="AS159"/>
      <c r="AT159"/>
      <c r="AU159"/>
    </row>
    <row r="160" spans="1:47" ht="16.5" x14ac:dyDescent="0.3">
      <c r="A160" s="75">
        <f t="shared" si="42"/>
        <v>63</v>
      </c>
      <c r="B160" s="75">
        <f ca="1">SUM(B$3:B65)</f>
        <v>2894</v>
      </c>
      <c r="C160" s="75">
        <f ca="1">SUM(C$3:C65)</f>
        <v>2457</v>
      </c>
      <c r="D160" s="75">
        <f ca="1">SUM(D$3:D65)</f>
        <v>2636</v>
      </c>
      <c r="E160" s="75">
        <f ca="1">SUM(E$3:E65)</f>
        <v>2925</v>
      </c>
      <c r="AP160"/>
      <c r="AQ160"/>
      <c r="AR160"/>
      <c r="AS160"/>
      <c r="AT160"/>
      <c r="AU160"/>
    </row>
    <row r="161" spans="1:47" ht="16.5" x14ac:dyDescent="0.3">
      <c r="A161" s="75">
        <f t="shared" si="42"/>
        <v>64</v>
      </c>
      <c r="B161" s="75">
        <f ca="1">SUM(B$3:B66)</f>
        <v>2939</v>
      </c>
      <c r="C161" s="75">
        <f ca="1">SUM(C$3:C66)</f>
        <v>2515</v>
      </c>
      <c r="D161" s="75">
        <f ca="1">SUM(D$3:D66)</f>
        <v>2677</v>
      </c>
      <c r="E161" s="75">
        <f ca="1">SUM(E$3:E66)</f>
        <v>2970</v>
      </c>
      <c r="AP161"/>
      <c r="AQ161"/>
      <c r="AR161"/>
      <c r="AS161"/>
      <c r="AT161"/>
      <c r="AU161"/>
    </row>
    <row r="162" spans="1:47" ht="16.5" x14ac:dyDescent="0.3">
      <c r="A162" s="75">
        <f t="shared" si="42"/>
        <v>65</v>
      </c>
      <c r="B162" s="75">
        <f ca="1">SUM(B$3:B67)</f>
        <v>2984</v>
      </c>
      <c r="C162" s="75">
        <f ca="1">SUM(C$3:C67)</f>
        <v>2573</v>
      </c>
      <c r="D162" s="75">
        <f ca="1">SUM(D$3:D67)</f>
        <v>2719</v>
      </c>
      <c r="E162" s="75">
        <f ca="1">SUM(E$3:E67)</f>
        <v>3008</v>
      </c>
      <c r="AP162"/>
      <c r="AQ162"/>
      <c r="AR162"/>
      <c r="AS162"/>
      <c r="AT162"/>
      <c r="AU162"/>
    </row>
    <row r="163" spans="1:47" ht="16.5" x14ac:dyDescent="0.3">
      <c r="A163" s="75">
        <f t="shared" ref="A163:A181" si="43">A68</f>
        <v>66</v>
      </c>
      <c r="B163" s="75">
        <f ca="1">SUM(B$3:B68)</f>
        <v>3019</v>
      </c>
      <c r="C163" s="75">
        <f ca="1">SUM(C$3:C68)</f>
        <v>2631</v>
      </c>
      <c r="D163" s="75">
        <f ca="1">SUM(D$3:D68)</f>
        <v>2783</v>
      </c>
      <c r="E163" s="75">
        <f ca="1">SUM(E$3:E68)</f>
        <v>3053</v>
      </c>
      <c r="AP163"/>
      <c r="AQ163"/>
      <c r="AR163"/>
      <c r="AS163"/>
      <c r="AT163"/>
      <c r="AU163"/>
    </row>
    <row r="164" spans="1:47" ht="16.5" x14ac:dyDescent="0.3">
      <c r="A164" s="75">
        <f t="shared" si="43"/>
        <v>67</v>
      </c>
      <c r="B164" s="75">
        <f ca="1">SUM(B$3:B69)</f>
        <v>3089</v>
      </c>
      <c r="C164" s="75">
        <f ca="1">SUM(C$3:C69)</f>
        <v>2690</v>
      </c>
      <c r="D164" s="75">
        <f ca="1">SUM(D$3:D69)</f>
        <v>2851</v>
      </c>
      <c r="E164" s="75">
        <f ca="1">SUM(E$3:E69)</f>
        <v>3101</v>
      </c>
      <c r="AP164"/>
      <c r="AQ164"/>
      <c r="AR164"/>
      <c r="AS164"/>
      <c r="AT164"/>
      <c r="AU164"/>
    </row>
    <row r="165" spans="1:47" ht="16.5" x14ac:dyDescent="0.3">
      <c r="A165" s="75">
        <f t="shared" si="43"/>
        <v>68</v>
      </c>
      <c r="B165" s="75">
        <f ca="1">SUM(B$3:B70)</f>
        <v>3122</v>
      </c>
      <c r="C165" s="75">
        <f ca="1">SUM(C$3:C70)</f>
        <v>2750</v>
      </c>
      <c r="D165" s="75">
        <f ca="1">SUM(D$3:D70)</f>
        <v>2894</v>
      </c>
      <c r="E165" s="75">
        <f ca="1">SUM(E$3:E70)</f>
        <v>3137</v>
      </c>
      <c r="AP165"/>
      <c r="AQ165"/>
      <c r="AR165"/>
      <c r="AS165"/>
      <c r="AT165"/>
      <c r="AU165"/>
    </row>
    <row r="166" spans="1:47" ht="16.5" x14ac:dyDescent="0.3">
      <c r="A166" s="75">
        <f t="shared" si="43"/>
        <v>69</v>
      </c>
      <c r="B166" s="75">
        <f ca="1">SUM(B$3:B71)</f>
        <v>3176</v>
      </c>
      <c r="C166" s="75">
        <f ca="1">SUM(C$3:C71)</f>
        <v>2811</v>
      </c>
      <c r="D166" s="75">
        <f ca="1">SUM(D$3:D71)</f>
        <v>2942</v>
      </c>
      <c r="E166" s="75">
        <f ca="1">SUM(E$3:E71)</f>
        <v>3173</v>
      </c>
      <c r="AP166"/>
      <c r="AQ166"/>
      <c r="AR166"/>
      <c r="AS166"/>
      <c r="AT166"/>
      <c r="AU166"/>
    </row>
    <row r="167" spans="1:47" ht="16.5" x14ac:dyDescent="0.3">
      <c r="A167" s="75">
        <f t="shared" si="43"/>
        <v>70</v>
      </c>
      <c r="B167" s="75">
        <f ca="1">SUM(B$3:B72)</f>
        <v>3214</v>
      </c>
      <c r="C167" s="75">
        <f ca="1">SUM(C$3:C72)</f>
        <v>2873</v>
      </c>
      <c r="D167" s="75">
        <f ca="1">SUM(D$3:D72)</f>
        <v>2992</v>
      </c>
      <c r="E167" s="75">
        <f ca="1">SUM(E$3:E72)</f>
        <v>3243</v>
      </c>
      <c r="AP167"/>
      <c r="AQ167"/>
      <c r="AR167"/>
      <c r="AS167"/>
      <c r="AT167"/>
      <c r="AU167"/>
    </row>
    <row r="168" spans="1:47" ht="16.5" x14ac:dyDescent="0.3">
      <c r="A168" s="75">
        <f t="shared" si="43"/>
        <v>71</v>
      </c>
      <c r="B168" s="75">
        <f ca="1">SUM(B$3:B73)</f>
        <v>3244</v>
      </c>
      <c r="C168" s="75">
        <f ca="1">SUM(C$3:C73)</f>
        <v>2935</v>
      </c>
      <c r="D168" s="75">
        <f ca="1">SUM(D$3:D73)</f>
        <v>3080</v>
      </c>
      <c r="E168" s="75">
        <f ca="1">SUM(E$3:E73)</f>
        <v>3308</v>
      </c>
      <c r="AP168"/>
      <c r="AQ168"/>
      <c r="AR168"/>
      <c r="AS168"/>
      <c r="AT168"/>
      <c r="AU168"/>
    </row>
    <row r="169" spans="1:47" ht="16.5" x14ac:dyDescent="0.3">
      <c r="A169" s="75">
        <f t="shared" si="43"/>
        <v>72</v>
      </c>
      <c r="B169" s="75">
        <f ca="1">SUM(B$3:B74)</f>
        <v>3295</v>
      </c>
      <c r="C169" s="75">
        <f ca="1">SUM(C$3:C74)</f>
        <v>2997</v>
      </c>
      <c r="D169" s="75">
        <f ca="1">SUM(D$3:D74)</f>
        <v>3139</v>
      </c>
      <c r="E169" s="75">
        <f ca="1">SUM(E$3:E74)</f>
        <v>3338</v>
      </c>
      <c r="AP169"/>
      <c r="AQ169"/>
      <c r="AR169"/>
      <c r="AS169"/>
      <c r="AT169"/>
      <c r="AU169"/>
    </row>
    <row r="170" spans="1:47" ht="16.5" x14ac:dyDescent="0.3">
      <c r="A170" s="75">
        <f t="shared" si="43"/>
        <v>73</v>
      </c>
      <c r="B170" s="75">
        <f ca="1">SUM(B$3:B75)</f>
        <v>3364</v>
      </c>
      <c r="C170" s="75">
        <f ca="1">SUM(C$3:C75)</f>
        <v>3061</v>
      </c>
      <c r="D170" s="75">
        <f ca="1">SUM(D$3:D75)</f>
        <v>3177</v>
      </c>
      <c r="E170" s="75">
        <f ca="1">SUM(E$3:E75)</f>
        <v>3362</v>
      </c>
      <c r="AP170"/>
      <c r="AQ170"/>
      <c r="AR170"/>
      <c r="AS170"/>
      <c r="AT170"/>
      <c r="AU170"/>
    </row>
    <row r="171" spans="1:47" ht="16.5" x14ac:dyDescent="0.3">
      <c r="A171" s="75">
        <f t="shared" si="43"/>
        <v>74</v>
      </c>
      <c r="B171" s="75">
        <f ca="1">SUM(B$3:B76)</f>
        <v>3411</v>
      </c>
      <c r="C171" s="75">
        <f ca="1">SUM(C$3:C76)</f>
        <v>3126</v>
      </c>
      <c r="D171" s="75">
        <f ca="1">SUM(D$3:D76)</f>
        <v>3238</v>
      </c>
      <c r="E171" s="75">
        <f ca="1">SUM(E$3:E76)</f>
        <v>3427</v>
      </c>
      <c r="AP171"/>
      <c r="AQ171"/>
      <c r="AR171"/>
      <c r="AS171"/>
      <c r="AT171"/>
      <c r="AU171"/>
    </row>
    <row r="172" spans="1:47" ht="16.5" x14ac:dyDescent="0.3">
      <c r="A172" s="75">
        <f t="shared" si="43"/>
        <v>75</v>
      </c>
      <c r="B172" s="75">
        <f ca="1">SUM(B$3:B77)</f>
        <v>3447</v>
      </c>
      <c r="C172" s="75">
        <f ca="1">SUM(C$3:C77)</f>
        <v>3191</v>
      </c>
      <c r="D172" s="75">
        <f ca="1">SUM(D$3:D77)</f>
        <v>3307</v>
      </c>
      <c r="E172" s="75">
        <f ca="1">SUM(E$3:E77)</f>
        <v>3473</v>
      </c>
      <c r="AP172"/>
      <c r="AQ172"/>
      <c r="AR172"/>
      <c r="AS172"/>
      <c r="AT172"/>
      <c r="AU172"/>
    </row>
    <row r="173" spans="1:47" ht="16.5" x14ac:dyDescent="0.3">
      <c r="A173" s="75">
        <f t="shared" si="43"/>
        <v>76</v>
      </c>
      <c r="B173" s="75">
        <f ca="1">SUM(B$3:B78)</f>
        <v>3482</v>
      </c>
      <c r="C173" s="75">
        <f ca="1">SUM(C$3:C78)</f>
        <v>3258</v>
      </c>
      <c r="D173" s="75">
        <f ca="1">SUM(D$3:D78)</f>
        <v>3351</v>
      </c>
      <c r="E173" s="75">
        <f ca="1">SUM(E$3:E78)</f>
        <v>3489</v>
      </c>
      <c r="AP173"/>
      <c r="AQ173"/>
      <c r="AR173"/>
      <c r="AS173"/>
      <c r="AT173"/>
      <c r="AU173"/>
    </row>
    <row r="174" spans="1:47" ht="16.5" x14ac:dyDescent="0.3">
      <c r="A174" s="75">
        <f t="shared" si="43"/>
        <v>77</v>
      </c>
      <c r="B174" s="75">
        <f ca="1">SUM(B$3:B79)</f>
        <v>3512</v>
      </c>
      <c r="C174" s="75">
        <f ca="1">SUM(C$3:C79)</f>
        <v>3325</v>
      </c>
      <c r="D174" s="75">
        <f ca="1">SUM(D$3:D79)</f>
        <v>3386</v>
      </c>
      <c r="E174" s="75">
        <f ca="1">SUM(E$3:E79)</f>
        <v>3522</v>
      </c>
      <c r="AP174"/>
      <c r="AQ174"/>
      <c r="AR174"/>
      <c r="AS174"/>
      <c r="AT174"/>
      <c r="AU174"/>
    </row>
    <row r="175" spans="1:47" ht="16.5" x14ac:dyDescent="0.3">
      <c r="A175" s="75">
        <f t="shared" si="43"/>
        <v>78</v>
      </c>
      <c r="B175" s="75">
        <f ca="1">SUM(B$3:B80)</f>
        <v>3541</v>
      </c>
      <c r="C175" s="75">
        <f ca="1">SUM(C$3:C80)</f>
        <v>3393</v>
      </c>
      <c r="D175" s="75">
        <f ca="1">SUM(D$3:D80)</f>
        <v>3443</v>
      </c>
      <c r="E175" s="75">
        <f ca="1">SUM(E$3:E80)</f>
        <v>3575</v>
      </c>
      <c r="AP175"/>
      <c r="AQ175"/>
      <c r="AR175"/>
      <c r="AS175"/>
      <c r="AT175"/>
      <c r="AU175"/>
    </row>
    <row r="176" spans="1:47" ht="16.5" x14ac:dyDescent="0.3">
      <c r="A176" s="75">
        <f t="shared" si="43"/>
        <v>79</v>
      </c>
      <c r="B176" s="75">
        <f ca="1">SUM(B$3:B81)</f>
        <v>3585</v>
      </c>
      <c r="C176" s="75">
        <f ca="1">SUM(C$3:C81)</f>
        <v>3462</v>
      </c>
      <c r="D176" s="75">
        <f ca="1">SUM(D$3:D81)</f>
        <v>3518</v>
      </c>
      <c r="E176" s="75">
        <f ca="1">SUM(E$3:E81)</f>
        <v>3635</v>
      </c>
      <c r="AP176"/>
      <c r="AQ176"/>
      <c r="AR176"/>
      <c r="AS176"/>
      <c r="AT176"/>
      <c r="AU176"/>
    </row>
    <row r="177" spans="1:47" ht="16.5" x14ac:dyDescent="0.3">
      <c r="A177" s="75">
        <f t="shared" si="43"/>
        <v>80</v>
      </c>
      <c r="B177" s="75">
        <f ca="1">SUM(B$3:B82)</f>
        <v>3646</v>
      </c>
      <c r="C177" s="75">
        <f ca="1">SUM(C$3:C82)</f>
        <v>3532</v>
      </c>
      <c r="D177" s="75">
        <f ca="1">SUM(D$3:D82)</f>
        <v>3585</v>
      </c>
      <c r="E177" s="75">
        <f ca="1">SUM(E$3:E82)</f>
        <v>3660</v>
      </c>
      <c r="AP177"/>
      <c r="AQ177"/>
      <c r="AR177"/>
      <c r="AS177"/>
      <c r="AT177"/>
      <c r="AU177"/>
    </row>
    <row r="178" spans="1:47" ht="16.5" x14ac:dyDescent="0.3">
      <c r="A178" s="75">
        <f t="shared" si="43"/>
        <v>81</v>
      </c>
      <c r="B178" s="75">
        <f ca="1">SUM(B$3:B83)</f>
        <v>3678</v>
      </c>
      <c r="C178" s="75">
        <f ca="1">SUM(C$3:C83)</f>
        <v>3602</v>
      </c>
      <c r="D178" s="75">
        <f ca="1">SUM(D$3:D83)</f>
        <v>3650</v>
      </c>
      <c r="E178" s="75">
        <f ca="1">SUM(E$3:E83)</f>
        <v>3702</v>
      </c>
      <c r="AP178"/>
      <c r="AQ178"/>
      <c r="AR178"/>
      <c r="AS178"/>
      <c r="AT178"/>
      <c r="AU178"/>
    </row>
    <row r="179" spans="1:47" ht="16.5" x14ac:dyDescent="0.3">
      <c r="A179" s="75">
        <f t="shared" si="43"/>
        <v>82</v>
      </c>
      <c r="B179" s="75">
        <f ca="1">SUM(B$3:B84)</f>
        <v>3708</v>
      </c>
      <c r="C179" s="75">
        <f ca="1">SUM(C$3:C84)</f>
        <v>3677</v>
      </c>
      <c r="D179" s="75">
        <f ca="1">SUM(D$3:D84)</f>
        <v>3708</v>
      </c>
      <c r="E179" s="75">
        <f ca="1">SUM(E$3:E84)</f>
        <v>3769</v>
      </c>
      <c r="AP179"/>
      <c r="AQ179"/>
      <c r="AR179"/>
      <c r="AS179"/>
      <c r="AT179"/>
      <c r="AU179"/>
    </row>
    <row r="180" spans="1:47" ht="16.5" x14ac:dyDescent="0.3">
      <c r="A180" s="75">
        <f t="shared" si="43"/>
        <v>83</v>
      </c>
      <c r="B180" s="75">
        <f ca="1">SUM(B$3:B85)</f>
        <v>3776</v>
      </c>
      <c r="C180" s="75">
        <f ca="1">SUM(C$3:C85)</f>
        <v>3763</v>
      </c>
      <c r="D180" s="75">
        <f ca="1">SUM(D$3:D85)</f>
        <v>3794</v>
      </c>
      <c r="E180" s="75">
        <f ca="1">SUM(E$3:E85)</f>
        <v>3830</v>
      </c>
      <c r="AP180"/>
      <c r="AQ180"/>
      <c r="AR180"/>
      <c r="AS180"/>
      <c r="AT180"/>
      <c r="AU180"/>
    </row>
    <row r="181" spans="1:47" ht="16.5" x14ac:dyDescent="0.3">
      <c r="A181" s="75">
        <f t="shared" si="43"/>
        <v>84</v>
      </c>
      <c r="B181" s="75">
        <f ca="1">SUM(B$3:B86)</f>
        <v>3851</v>
      </c>
      <c r="C181" s="75">
        <f ca="1">SUM(C$3:C86)</f>
        <v>3851</v>
      </c>
      <c r="D181" s="75">
        <f ca="1">SUM(D$3:D86)</f>
        <v>3851</v>
      </c>
      <c r="E181" s="75">
        <f ca="1">SUM(E$3:E86)</f>
        <v>3851</v>
      </c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honeticPr fontId="2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C3E2-9A07-4345-9D0D-78F6E2823EEA}">
  <dimension ref="A1:AM181"/>
  <sheetViews>
    <sheetView zoomScale="75" zoomScaleNormal="75" workbookViewId="0">
      <selection activeCell="AN1" sqref="AN1:BQ1048576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16384" width="9.140625" style="94"/>
  </cols>
  <sheetData>
    <row r="1" spans="1:26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</row>
    <row r="2" spans="1:26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8 - 16</v>
      </c>
      <c r="G2" s="104">
        <f>Y4</f>
        <v>8</v>
      </c>
      <c r="H2" s="105">
        <f t="shared" ref="H2:H14" si="0">G2+$Y$3</f>
        <v>16</v>
      </c>
      <c r="I2" s="160">
        <f>COUNTIF($B$3:$B$86, "&lt;"&amp;H2)</f>
        <v>1</v>
      </c>
      <c r="J2" s="106">
        <f>I2</f>
        <v>1</v>
      </c>
      <c r="K2" s="107">
        <f t="shared" ref="K2:K14" si="1">J2/$J$15</f>
        <v>1.1904761904761904E-2</v>
      </c>
      <c r="L2" s="108">
        <f t="shared" ref="L2:L14" si="2">I2/$J$15</f>
        <v>1.1904761904761904E-2</v>
      </c>
      <c r="N2" s="128" t="s">
        <v>12</v>
      </c>
      <c r="O2" s="131">
        <f>AVERAGE($B$3:$B$86)</f>
        <v>46.202380952380949</v>
      </c>
      <c r="P2" s="131">
        <f t="shared" ref="P2:Q2" si="3">AVERAGE($B$3:$B$86)</f>
        <v>46.202380952380949</v>
      </c>
      <c r="Q2" s="131">
        <f t="shared" si="3"/>
        <v>46.202380952380949</v>
      </c>
      <c r="R2" s="131">
        <f>AVERAGE($D$3:$D$86)</f>
        <v>46.202380952380949</v>
      </c>
      <c r="V2" s="94" t="s">
        <v>102</v>
      </c>
      <c r="Y2" s="94">
        <f>ROUND(O6/10,0)</f>
        <v>8</v>
      </c>
    </row>
    <row r="3" spans="1:26" ht="17.25" thickBot="1" x14ac:dyDescent="0.35">
      <c r="A3" s="9">
        <v>1</v>
      </c>
      <c r="B3" s="109">
        <v>42</v>
      </c>
      <c r="C3" s="110">
        <v>12</v>
      </c>
      <c r="D3" s="111">
        <v>12</v>
      </c>
      <c r="E3" s="112">
        <v>21</v>
      </c>
      <c r="F3" s="113" t="str">
        <f t="shared" ref="F3:F14" si="4">G3&amp;" - "&amp;H3</f>
        <v>16 - 24</v>
      </c>
      <c r="G3" s="114">
        <f>H2</f>
        <v>16</v>
      </c>
      <c r="H3" s="115">
        <f t="shared" si="0"/>
        <v>24</v>
      </c>
      <c r="I3" s="160">
        <f t="shared" ref="I3:I14" si="5">COUNTIF($B$3:$B$86, "&lt;"&amp;H3)</f>
        <v>5</v>
      </c>
      <c r="J3" s="116">
        <f>I3-I2</f>
        <v>4</v>
      </c>
      <c r="K3" s="117">
        <f t="shared" si="1"/>
        <v>4.7619047619047616E-2</v>
      </c>
      <c r="L3" s="118">
        <f t="shared" si="2"/>
        <v>5.9523809523809521E-2</v>
      </c>
      <c r="N3" s="152" t="s">
        <v>99</v>
      </c>
      <c r="O3" s="158">
        <f>MEDIAN(B$3:B$86)</f>
        <v>43</v>
      </c>
      <c r="P3" s="158">
        <f t="shared" ref="P3:R3" si="6">MEDIAN(C$3:C$86)</f>
        <v>43</v>
      </c>
      <c r="Q3" s="158">
        <f t="shared" si="6"/>
        <v>43</v>
      </c>
      <c r="R3" s="158">
        <f t="shared" si="6"/>
        <v>43</v>
      </c>
      <c r="V3" s="94" t="s">
        <v>103</v>
      </c>
      <c r="Y3" s="94">
        <f>ROUND(Y2,-LEN(Y2)+1)</f>
        <v>8</v>
      </c>
    </row>
    <row r="4" spans="1:26" ht="17.25" thickBot="1" x14ac:dyDescent="0.35">
      <c r="A4" s="9">
        <v>2</v>
      </c>
      <c r="B4" s="109">
        <v>65</v>
      </c>
      <c r="C4" s="110">
        <v>21</v>
      </c>
      <c r="D4" s="111">
        <v>32</v>
      </c>
      <c r="E4" s="112">
        <v>44</v>
      </c>
      <c r="F4" s="113" t="str">
        <f t="shared" si="4"/>
        <v>24 - 32</v>
      </c>
      <c r="G4" s="114">
        <f t="shared" ref="G4:G13" si="7">H3</f>
        <v>24</v>
      </c>
      <c r="H4" s="115">
        <f t="shared" si="0"/>
        <v>32</v>
      </c>
      <c r="I4" s="160">
        <f t="shared" si="5"/>
        <v>16</v>
      </c>
      <c r="J4" s="116">
        <f t="shared" ref="J4:J14" si="8">I4-I3</f>
        <v>11</v>
      </c>
      <c r="K4" s="117">
        <f t="shared" si="1"/>
        <v>0.13095238095238096</v>
      </c>
      <c r="L4" s="118">
        <f t="shared" si="2"/>
        <v>0.19047619047619047</v>
      </c>
      <c r="N4" s="129" t="s">
        <v>13</v>
      </c>
      <c r="O4" s="132">
        <f>MAX(B$3:B$86)</f>
        <v>88</v>
      </c>
      <c r="P4" s="132">
        <f t="shared" ref="P4:R4" si="9">MAX(C$3:C$86)</f>
        <v>88</v>
      </c>
      <c r="Q4" s="132">
        <f t="shared" si="9"/>
        <v>88</v>
      </c>
      <c r="R4" s="132">
        <f t="shared" si="9"/>
        <v>88</v>
      </c>
      <c r="V4" s="94" t="s">
        <v>104</v>
      </c>
      <c r="Y4" s="94">
        <f>Y3*INT(O5/Y3)</f>
        <v>8</v>
      </c>
    </row>
    <row r="5" spans="1:26" ht="17.25" thickBot="1" x14ac:dyDescent="0.35">
      <c r="A5" s="9">
        <v>3</v>
      </c>
      <c r="B5" s="109">
        <v>39</v>
      </c>
      <c r="C5" s="110">
        <v>21</v>
      </c>
      <c r="D5" s="111">
        <v>39</v>
      </c>
      <c r="E5" s="112">
        <v>88</v>
      </c>
      <c r="F5" s="113" t="str">
        <f t="shared" si="4"/>
        <v>32 - 40</v>
      </c>
      <c r="G5" s="114">
        <f t="shared" si="7"/>
        <v>32</v>
      </c>
      <c r="H5" s="115">
        <f t="shared" si="0"/>
        <v>40</v>
      </c>
      <c r="I5" s="160">
        <f t="shared" si="5"/>
        <v>33</v>
      </c>
      <c r="J5" s="116">
        <f t="shared" si="8"/>
        <v>17</v>
      </c>
      <c r="K5" s="117">
        <f t="shared" si="1"/>
        <v>0.20238095238095238</v>
      </c>
      <c r="L5" s="118">
        <f t="shared" si="2"/>
        <v>0.39285714285714285</v>
      </c>
      <c r="N5" s="129" t="s">
        <v>14</v>
      </c>
      <c r="O5" s="132">
        <f>MIN(B$3:B$84)</f>
        <v>12</v>
      </c>
      <c r="P5" s="132">
        <f t="shared" ref="P5:R5" si="10">MIN(C$3:C$84)</f>
        <v>12</v>
      </c>
      <c r="Q5" s="132">
        <f t="shared" si="10"/>
        <v>12</v>
      </c>
      <c r="R5" s="132">
        <f t="shared" si="10"/>
        <v>12</v>
      </c>
      <c r="V5" s="94" t="s">
        <v>101</v>
      </c>
      <c r="Y5" s="94">
        <f>ROUNDUP(O4/Y3,0)</f>
        <v>11</v>
      </c>
    </row>
    <row r="6" spans="1:26" ht="17.25" thickBot="1" x14ac:dyDescent="0.35">
      <c r="A6" s="9">
        <v>4</v>
      </c>
      <c r="B6" s="109">
        <v>42</v>
      </c>
      <c r="C6" s="110">
        <v>22</v>
      </c>
      <c r="D6" s="111">
        <v>21</v>
      </c>
      <c r="E6" s="112">
        <v>30</v>
      </c>
      <c r="F6" s="113" t="str">
        <f t="shared" si="4"/>
        <v>40 - 48</v>
      </c>
      <c r="G6" s="114">
        <f t="shared" si="7"/>
        <v>40</v>
      </c>
      <c r="H6" s="115">
        <f t="shared" si="0"/>
        <v>48</v>
      </c>
      <c r="I6" s="160">
        <f t="shared" si="5"/>
        <v>48</v>
      </c>
      <c r="J6" s="116">
        <f t="shared" si="8"/>
        <v>15</v>
      </c>
      <c r="K6" s="117">
        <f t="shared" si="1"/>
        <v>0.17857142857142858</v>
      </c>
      <c r="L6" s="118">
        <f t="shared" si="2"/>
        <v>0.5714285714285714</v>
      </c>
      <c r="N6" s="129" t="s">
        <v>5</v>
      </c>
      <c r="O6" s="132">
        <f>O4-O5</f>
        <v>76</v>
      </c>
      <c r="P6" s="132">
        <f t="shared" ref="P6:R6" si="11">P4-P5</f>
        <v>76</v>
      </c>
      <c r="Q6" s="132">
        <f t="shared" si="11"/>
        <v>76</v>
      </c>
      <c r="R6" s="132">
        <f t="shared" si="11"/>
        <v>76</v>
      </c>
      <c r="V6" s="102" t="s">
        <v>105</v>
      </c>
      <c r="W6" s="102"/>
      <c r="X6" s="102"/>
      <c r="Y6" s="94">
        <f>Y5*Y3</f>
        <v>88</v>
      </c>
    </row>
    <row r="7" spans="1:26" ht="17.25" thickBot="1" x14ac:dyDescent="0.35">
      <c r="A7" s="9">
        <v>5</v>
      </c>
      <c r="B7" s="109">
        <v>69</v>
      </c>
      <c r="C7" s="110">
        <v>23</v>
      </c>
      <c r="D7" s="111">
        <v>27</v>
      </c>
      <c r="E7" s="112">
        <v>23</v>
      </c>
      <c r="F7" s="113" t="str">
        <f t="shared" si="4"/>
        <v>48 - 56</v>
      </c>
      <c r="G7" s="114">
        <f t="shared" si="7"/>
        <v>48</v>
      </c>
      <c r="H7" s="115">
        <f t="shared" si="0"/>
        <v>56</v>
      </c>
      <c r="I7" s="160">
        <f t="shared" si="5"/>
        <v>59</v>
      </c>
      <c r="J7" s="116">
        <f t="shared" si="8"/>
        <v>11</v>
      </c>
      <c r="K7" s="117">
        <f t="shared" si="1"/>
        <v>0.13095238095238096</v>
      </c>
      <c r="L7" s="118">
        <f t="shared" si="2"/>
        <v>0.70238095238095233</v>
      </c>
      <c r="N7" s="129" t="s">
        <v>15</v>
      </c>
      <c r="O7" s="132">
        <f>_xlfn.STDEV.S(B$3:B$86)</f>
        <v>16.25458583070715</v>
      </c>
      <c r="P7" s="132">
        <f t="shared" ref="P7:R7" si="12">_xlfn.STDEV.S(C$3:C$86)</f>
        <v>16.25458583070715</v>
      </c>
      <c r="Q7" s="132">
        <f t="shared" si="12"/>
        <v>16.25458583070715</v>
      </c>
      <c r="R7" s="132">
        <f t="shared" si="12"/>
        <v>16.25458583070715</v>
      </c>
      <c r="V7" s="94" t="s">
        <v>106</v>
      </c>
      <c r="Y7" s="94">
        <v>4</v>
      </c>
    </row>
    <row r="8" spans="1:26" ht="17.25" thickBot="1" x14ac:dyDescent="0.35">
      <c r="A8" s="9">
        <v>6</v>
      </c>
      <c r="B8" s="109">
        <v>63</v>
      </c>
      <c r="C8" s="110">
        <v>25</v>
      </c>
      <c r="D8" s="111">
        <v>36</v>
      </c>
      <c r="E8" s="112">
        <v>58</v>
      </c>
      <c r="F8" s="113" t="str">
        <f t="shared" si="4"/>
        <v>56 - 64</v>
      </c>
      <c r="G8" s="114">
        <f t="shared" si="7"/>
        <v>56</v>
      </c>
      <c r="H8" s="115">
        <f t="shared" si="0"/>
        <v>64</v>
      </c>
      <c r="I8" s="160">
        <f t="shared" si="5"/>
        <v>70</v>
      </c>
      <c r="J8" s="116">
        <f t="shared" si="8"/>
        <v>11</v>
      </c>
      <c r="K8" s="117">
        <f t="shared" si="1"/>
        <v>0.13095238095238096</v>
      </c>
      <c r="L8" s="118">
        <f t="shared" si="2"/>
        <v>0.83333333333333337</v>
      </c>
      <c r="N8" s="129" t="s">
        <v>16</v>
      </c>
      <c r="O8" s="132">
        <f>O7/O2</f>
        <v>0.35181273119799039</v>
      </c>
      <c r="P8" s="132">
        <f t="shared" ref="P8:R8" si="13">P7/P2</f>
        <v>0.35181273119799039</v>
      </c>
      <c r="Q8" s="132">
        <f t="shared" si="13"/>
        <v>0.35181273119799039</v>
      </c>
      <c r="R8" s="132">
        <f t="shared" si="13"/>
        <v>0.35181273119799039</v>
      </c>
    </row>
    <row r="9" spans="1:26" ht="17.25" thickBot="1" x14ac:dyDescent="0.35">
      <c r="A9" s="9">
        <v>7</v>
      </c>
      <c r="B9" s="109">
        <v>43</v>
      </c>
      <c r="C9" s="110">
        <v>27</v>
      </c>
      <c r="D9" s="111">
        <v>41</v>
      </c>
      <c r="E9" s="112">
        <v>46</v>
      </c>
      <c r="F9" s="113" t="str">
        <f t="shared" si="4"/>
        <v>64 - 72</v>
      </c>
      <c r="G9" s="114">
        <f t="shared" si="7"/>
        <v>64</v>
      </c>
      <c r="H9" s="115">
        <f t="shared" si="0"/>
        <v>72</v>
      </c>
      <c r="I9" s="160">
        <f t="shared" si="5"/>
        <v>78</v>
      </c>
      <c r="J9" s="116">
        <f t="shared" si="8"/>
        <v>8</v>
      </c>
      <c r="K9" s="117">
        <f t="shared" si="1"/>
        <v>9.5238095238095233E-2</v>
      </c>
      <c r="L9" s="118">
        <f t="shared" si="2"/>
        <v>0.9285714285714286</v>
      </c>
      <c r="N9" s="152" t="s">
        <v>100</v>
      </c>
      <c r="O9" s="153">
        <f>O2/O3</f>
        <v>1.0744739756367663</v>
      </c>
      <c r="P9" s="153">
        <f t="shared" ref="P9:R9" si="14">P2/P3</f>
        <v>1.0744739756367663</v>
      </c>
      <c r="Q9" s="153">
        <f t="shared" si="14"/>
        <v>1.0744739756367663</v>
      </c>
      <c r="R9" s="153">
        <f t="shared" si="14"/>
        <v>1.0744739756367663</v>
      </c>
    </row>
    <row r="10" spans="1:26" ht="17.25" thickBot="1" x14ac:dyDescent="0.35">
      <c r="A10" s="9">
        <v>8</v>
      </c>
      <c r="B10" s="109">
        <v>27</v>
      </c>
      <c r="C10" s="110">
        <v>27</v>
      </c>
      <c r="D10" s="111">
        <v>21</v>
      </c>
      <c r="E10" s="112">
        <v>27</v>
      </c>
      <c r="F10" s="113" t="str">
        <f t="shared" si="4"/>
        <v>72 - 80</v>
      </c>
      <c r="G10" s="114">
        <f t="shared" si="7"/>
        <v>72</v>
      </c>
      <c r="H10" s="115">
        <f t="shared" si="0"/>
        <v>80</v>
      </c>
      <c r="I10" s="160">
        <f t="shared" si="5"/>
        <v>81</v>
      </c>
      <c r="J10" s="116">
        <f t="shared" si="8"/>
        <v>3</v>
      </c>
      <c r="K10" s="117">
        <f t="shared" si="1"/>
        <v>3.5714285714285712E-2</v>
      </c>
      <c r="L10" s="118">
        <f t="shared" si="2"/>
        <v>0.9642857142857143</v>
      </c>
      <c r="N10" s="130" t="s">
        <v>91</v>
      </c>
      <c r="O10" s="133">
        <f>O6/O2</f>
        <v>1.6449368719402218</v>
      </c>
      <c r="P10" s="133">
        <f t="shared" ref="P10:R10" si="15">P6/P2</f>
        <v>1.6449368719402218</v>
      </c>
      <c r="Q10" s="133">
        <f t="shared" si="15"/>
        <v>1.6449368719402218</v>
      </c>
      <c r="R10" s="133">
        <f t="shared" si="15"/>
        <v>1.6449368719402218</v>
      </c>
    </row>
    <row r="11" spans="1:26" ht="17.25" thickBot="1" x14ac:dyDescent="0.35">
      <c r="A11" s="9">
        <v>9</v>
      </c>
      <c r="B11" s="109">
        <v>34</v>
      </c>
      <c r="C11" s="110">
        <v>27</v>
      </c>
      <c r="D11" s="111">
        <v>25</v>
      </c>
      <c r="E11" s="112">
        <v>42</v>
      </c>
      <c r="F11" s="113" t="str">
        <f t="shared" si="4"/>
        <v>80 - 88</v>
      </c>
      <c r="G11" s="114">
        <f t="shared" si="7"/>
        <v>80</v>
      </c>
      <c r="H11" s="115">
        <f t="shared" si="0"/>
        <v>88</v>
      </c>
      <c r="I11" s="160">
        <f t="shared" si="5"/>
        <v>83</v>
      </c>
      <c r="J11" s="116">
        <f t="shared" si="8"/>
        <v>2</v>
      </c>
      <c r="K11" s="117">
        <f t="shared" si="1"/>
        <v>2.3809523809523808E-2</v>
      </c>
      <c r="L11" s="118">
        <f t="shared" si="2"/>
        <v>0.98809523809523814</v>
      </c>
    </row>
    <row r="12" spans="1:26" ht="17.25" thickBot="1" x14ac:dyDescent="0.35">
      <c r="A12" s="9">
        <v>10</v>
      </c>
      <c r="B12" s="109">
        <v>88</v>
      </c>
      <c r="C12" s="110">
        <v>27</v>
      </c>
      <c r="D12" s="111">
        <v>46</v>
      </c>
      <c r="E12" s="112">
        <v>65</v>
      </c>
      <c r="F12" s="113" t="str">
        <f t="shared" si="4"/>
        <v>88 - 96</v>
      </c>
      <c r="G12" s="114">
        <f t="shared" si="7"/>
        <v>88</v>
      </c>
      <c r="H12" s="115">
        <f t="shared" si="0"/>
        <v>96</v>
      </c>
      <c r="I12" s="160">
        <f t="shared" si="5"/>
        <v>84</v>
      </c>
      <c r="J12" s="116">
        <f t="shared" si="8"/>
        <v>1</v>
      </c>
      <c r="K12" s="117">
        <f t="shared" si="1"/>
        <v>1.1904761904761904E-2</v>
      </c>
      <c r="L12" s="118">
        <f t="shared" si="2"/>
        <v>1</v>
      </c>
    </row>
    <row r="13" spans="1:26" ht="17.25" thickBot="1" x14ac:dyDescent="0.35">
      <c r="A13" s="9">
        <v>11</v>
      </c>
      <c r="B13" s="109">
        <v>52</v>
      </c>
      <c r="C13" s="110">
        <v>28</v>
      </c>
      <c r="D13" s="111">
        <v>47</v>
      </c>
      <c r="E13" s="112">
        <v>62</v>
      </c>
      <c r="F13" s="113" t="str">
        <f t="shared" si="4"/>
        <v>96 - 104</v>
      </c>
      <c r="G13" s="114">
        <f t="shared" si="7"/>
        <v>96</v>
      </c>
      <c r="H13" s="115">
        <f t="shared" si="0"/>
        <v>104</v>
      </c>
      <c r="I13" s="160">
        <f t="shared" si="5"/>
        <v>84</v>
      </c>
      <c r="J13" s="116">
        <f t="shared" si="8"/>
        <v>0</v>
      </c>
      <c r="K13" s="117">
        <f t="shared" si="1"/>
        <v>0</v>
      </c>
      <c r="L13" s="118">
        <f t="shared" si="2"/>
        <v>1</v>
      </c>
    </row>
    <row r="14" spans="1:26" ht="17.25" thickBot="1" x14ac:dyDescent="0.35">
      <c r="A14" s="9">
        <v>12</v>
      </c>
      <c r="B14" s="109">
        <v>47</v>
      </c>
      <c r="C14" s="110">
        <v>28</v>
      </c>
      <c r="D14" s="111">
        <v>28</v>
      </c>
      <c r="E14" s="112">
        <v>28</v>
      </c>
      <c r="F14" s="120" t="str">
        <f t="shared" si="4"/>
        <v>104 - 112</v>
      </c>
      <c r="G14" s="121">
        <f>H13</f>
        <v>104</v>
      </c>
      <c r="H14" s="122">
        <f t="shared" si="0"/>
        <v>112</v>
      </c>
      <c r="I14" s="161">
        <f t="shared" si="5"/>
        <v>84</v>
      </c>
      <c r="J14" s="123">
        <f t="shared" si="8"/>
        <v>0</v>
      </c>
      <c r="K14" s="124">
        <f t="shared" si="1"/>
        <v>0</v>
      </c>
      <c r="L14" s="125">
        <f t="shared" si="2"/>
        <v>1</v>
      </c>
    </row>
    <row r="15" spans="1:26" ht="16.5" x14ac:dyDescent="0.3">
      <c r="A15" s="9">
        <v>13</v>
      </c>
      <c r="B15" s="109">
        <v>36</v>
      </c>
      <c r="C15" s="110">
        <v>28</v>
      </c>
      <c r="D15" s="111">
        <v>33</v>
      </c>
      <c r="E15" s="112">
        <v>36</v>
      </c>
      <c r="F15" s="126"/>
      <c r="G15" s="116"/>
      <c r="H15" s="116"/>
      <c r="I15" s="116"/>
      <c r="J15" s="116">
        <f>SUM(J2:J14)</f>
        <v>84</v>
      </c>
      <c r="K15" s="117">
        <f>SUM(K2:K14)</f>
        <v>0.99999999999999989</v>
      </c>
      <c r="L15" s="117"/>
    </row>
    <row r="16" spans="1:26" ht="16.5" x14ac:dyDescent="0.3">
      <c r="A16" s="9">
        <v>14</v>
      </c>
      <c r="B16" s="109">
        <v>39</v>
      </c>
      <c r="C16" s="110">
        <v>29</v>
      </c>
      <c r="D16" s="111">
        <v>44</v>
      </c>
      <c r="E16" s="112">
        <v>66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</row>
    <row r="17" spans="1:39" ht="16.5" x14ac:dyDescent="0.3">
      <c r="A17" s="9">
        <v>15</v>
      </c>
      <c r="B17" s="109">
        <v>44</v>
      </c>
      <c r="C17" s="110">
        <v>30</v>
      </c>
      <c r="D17" s="111">
        <v>42</v>
      </c>
      <c r="E17" s="112">
        <v>72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</row>
    <row r="18" spans="1:39" ht="16.5" x14ac:dyDescent="0.3">
      <c r="A18" s="9">
        <v>16</v>
      </c>
      <c r="B18" s="109">
        <v>48</v>
      </c>
      <c r="C18" s="110">
        <v>31</v>
      </c>
      <c r="D18" s="111">
        <v>29</v>
      </c>
      <c r="E18" s="112">
        <v>35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</row>
    <row r="19" spans="1:39" ht="16.5" x14ac:dyDescent="0.3">
      <c r="A19" s="9">
        <v>17</v>
      </c>
      <c r="B19" s="109">
        <v>58</v>
      </c>
      <c r="C19" s="110">
        <v>32</v>
      </c>
      <c r="D19" s="111">
        <v>38</v>
      </c>
      <c r="E19" s="112">
        <v>41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</row>
    <row r="20" spans="1:39" ht="16.5" x14ac:dyDescent="0.3">
      <c r="A20" s="9">
        <v>18</v>
      </c>
      <c r="B20" s="109">
        <v>72</v>
      </c>
      <c r="C20" s="110">
        <v>32</v>
      </c>
      <c r="D20" s="111">
        <v>48</v>
      </c>
      <c r="E20" s="112">
        <v>45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</row>
    <row r="21" spans="1:39" ht="16.5" x14ac:dyDescent="0.3">
      <c r="A21" s="9">
        <v>19</v>
      </c>
      <c r="B21" s="109">
        <v>70</v>
      </c>
      <c r="C21" s="110">
        <v>32</v>
      </c>
      <c r="D21" s="111">
        <v>52</v>
      </c>
      <c r="E21" s="112">
        <v>59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</row>
    <row r="22" spans="1:39" ht="16.5" x14ac:dyDescent="0.3">
      <c r="A22" s="9">
        <v>20</v>
      </c>
      <c r="B22" s="109">
        <v>77</v>
      </c>
      <c r="C22" s="110">
        <v>33</v>
      </c>
      <c r="D22" s="111">
        <v>38</v>
      </c>
      <c r="E22" s="112">
        <v>39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</row>
    <row r="23" spans="1:39" ht="16.5" x14ac:dyDescent="0.3">
      <c r="A23" s="9">
        <v>21</v>
      </c>
      <c r="B23" s="109">
        <v>36</v>
      </c>
      <c r="C23" s="110">
        <v>34</v>
      </c>
      <c r="D23" s="111">
        <v>37</v>
      </c>
      <c r="E23" s="112">
        <v>27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</row>
    <row r="24" spans="1:39" ht="16.5" x14ac:dyDescent="0.3">
      <c r="A24" s="9">
        <v>22</v>
      </c>
      <c r="B24" s="109">
        <v>28</v>
      </c>
      <c r="C24" s="110">
        <v>34</v>
      </c>
      <c r="D24" s="111">
        <v>45</v>
      </c>
      <c r="E24" s="112">
        <v>59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</row>
    <row r="25" spans="1:39" ht="16.5" x14ac:dyDescent="0.3">
      <c r="A25" s="9">
        <v>23</v>
      </c>
      <c r="B25" s="109">
        <v>42</v>
      </c>
      <c r="C25" s="110">
        <v>35</v>
      </c>
      <c r="D25" s="111">
        <v>62</v>
      </c>
      <c r="E25" s="112">
        <v>47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</row>
    <row r="26" spans="1:39" ht="16.5" x14ac:dyDescent="0.3">
      <c r="A26" s="9">
        <v>24</v>
      </c>
      <c r="B26" s="109">
        <v>38</v>
      </c>
      <c r="C26" s="110">
        <v>36</v>
      </c>
      <c r="D26" s="111">
        <v>23</v>
      </c>
      <c r="E26" s="112">
        <v>25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</row>
    <row r="27" spans="1:39" ht="16.5" x14ac:dyDescent="0.3">
      <c r="A27" s="9">
        <v>25</v>
      </c>
      <c r="B27" s="109">
        <v>45</v>
      </c>
      <c r="C27" s="110">
        <v>36</v>
      </c>
      <c r="D27" s="111">
        <v>27</v>
      </c>
      <c r="E27" s="112">
        <v>32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</row>
    <row r="28" spans="1:39" ht="16.5" x14ac:dyDescent="0.3">
      <c r="A28" s="9">
        <v>26</v>
      </c>
      <c r="B28" s="109">
        <v>28</v>
      </c>
      <c r="C28" s="110">
        <v>36</v>
      </c>
      <c r="D28" s="111">
        <v>36</v>
      </c>
      <c r="E28" s="112">
        <v>52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</row>
    <row r="29" spans="1:39" ht="16.5" x14ac:dyDescent="0.3">
      <c r="A29" s="9">
        <v>27</v>
      </c>
      <c r="B29" s="109">
        <v>41</v>
      </c>
      <c r="C29" s="110">
        <v>36</v>
      </c>
      <c r="D29" s="111">
        <v>59</v>
      </c>
      <c r="E29" s="112">
        <v>50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</row>
    <row r="30" spans="1:39" ht="16.5" x14ac:dyDescent="0.3">
      <c r="A30" s="9">
        <v>28</v>
      </c>
      <c r="B30" s="109">
        <v>49</v>
      </c>
      <c r="C30" s="110">
        <v>37</v>
      </c>
      <c r="D30" s="111">
        <v>22</v>
      </c>
      <c r="E30" s="112">
        <v>22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</row>
    <row r="31" spans="1:39" ht="16.5" x14ac:dyDescent="0.3">
      <c r="A31" s="9">
        <v>29</v>
      </c>
      <c r="B31" s="109">
        <v>28</v>
      </c>
      <c r="C31" s="110">
        <v>38</v>
      </c>
      <c r="D31" s="111">
        <v>31</v>
      </c>
      <c r="E31" s="112">
        <v>38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</row>
    <row r="32" spans="1:39" ht="16.5" x14ac:dyDescent="0.3">
      <c r="A32" s="9">
        <v>30</v>
      </c>
      <c r="B32" s="109">
        <v>47</v>
      </c>
      <c r="C32" s="110">
        <v>38</v>
      </c>
      <c r="D32" s="111">
        <v>49</v>
      </c>
      <c r="E32" s="112">
        <v>48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</row>
    <row r="33" spans="1:39" ht="16.5" x14ac:dyDescent="0.3">
      <c r="A33" s="9">
        <v>31</v>
      </c>
      <c r="B33" s="109">
        <v>27</v>
      </c>
      <c r="C33" s="110">
        <v>38</v>
      </c>
      <c r="D33" s="111">
        <v>63</v>
      </c>
      <c r="E33" s="112">
        <v>47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</row>
    <row r="34" spans="1:39" ht="16.5" x14ac:dyDescent="0.3">
      <c r="A34" s="9">
        <v>32</v>
      </c>
      <c r="B34" s="109">
        <v>57</v>
      </c>
      <c r="C34" s="110">
        <v>39</v>
      </c>
      <c r="D34" s="111">
        <v>27</v>
      </c>
      <c r="E34" s="112">
        <v>37</v>
      </c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</row>
    <row r="35" spans="1:39" ht="16.5" x14ac:dyDescent="0.3">
      <c r="A35" s="9">
        <v>33</v>
      </c>
      <c r="B35" s="109">
        <v>37</v>
      </c>
      <c r="C35" s="110">
        <v>39</v>
      </c>
      <c r="D35" s="111">
        <v>30</v>
      </c>
      <c r="E35" s="112">
        <v>29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</row>
    <row r="36" spans="1:39" ht="16.5" x14ac:dyDescent="0.3">
      <c r="A36" s="9">
        <v>34</v>
      </c>
      <c r="B36" s="109">
        <v>38</v>
      </c>
      <c r="C36" s="110">
        <v>40</v>
      </c>
      <c r="D36" s="111">
        <v>54</v>
      </c>
      <c r="E36" s="112">
        <v>69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</row>
    <row r="37" spans="1:39" ht="16.5" x14ac:dyDescent="0.3">
      <c r="A37" s="9">
        <v>35</v>
      </c>
      <c r="B37" s="109">
        <v>27</v>
      </c>
      <c r="C37" s="110">
        <v>41</v>
      </c>
      <c r="D37" s="111">
        <v>66</v>
      </c>
      <c r="E37" s="112">
        <v>43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</row>
    <row r="38" spans="1:39" ht="16.5" x14ac:dyDescent="0.3">
      <c r="A38" s="9">
        <v>36</v>
      </c>
      <c r="B38" s="109">
        <v>62</v>
      </c>
      <c r="C38" s="110">
        <v>41</v>
      </c>
      <c r="D38" s="111">
        <v>42</v>
      </c>
      <c r="E38" s="112">
        <v>42</v>
      </c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</row>
    <row r="39" spans="1:39" ht="16.5" x14ac:dyDescent="0.3">
      <c r="A39" s="9">
        <v>37</v>
      </c>
      <c r="B39" s="109">
        <v>69</v>
      </c>
      <c r="C39" s="110">
        <v>41</v>
      </c>
      <c r="D39" s="111">
        <v>41</v>
      </c>
      <c r="E39" s="112">
        <v>32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</row>
    <row r="40" spans="1:39" ht="16.5" x14ac:dyDescent="0.3">
      <c r="A40" s="9">
        <v>38</v>
      </c>
      <c r="B40" s="109">
        <v>43</v>
      </c>
      <c r="C40" s="110">
        <v>42</v>
      </c>
      <c r="D40" s="111">
        <v>52</v>
      </c>
      <c r="E40" s="112">
        <v>49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</row>
    <row r="41" spans="1:39" ht="16.5" x14ac:dyDescent="0.3">
      <c r="A41" s="9">
        <v>39</v>
      </c>
      <c r="B41" s="109">
        <v>66</v>
      </c>
      <c r="C41" s="110">
        <v>42</v>
      </c>
      <c r="D41" s="111">
        <v>69</v>
      </c>
      <c r="E41" s="112">
        <v>82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</row>
    <row r="42" spans="1:39" ht="16.5" x14ac:dyDescent="0.3">
      <c r="A42" s="9">
        <v>40</v>
      </c>
      <c r="B42" s="109">
        <v>48</v>
      </c>
      <c r="C42" s="110">
        <v>42</v>
      </c>
      <c r="D42" s="111">
        <v>28</v>
      </c>
      <c r="E42" s="112">
        <v>34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</row>
    <row r="43" spans="1:39" ht="16.5" x14ac:dyDescent="0.3">
      <c r="A43" s="9">
        <v>41</v>
      </c>
      <c r="B43" s="109">
        <v>50</v>
      </c>
      <c r="C43" s="110">
        <v>42</v>
      </c>
      <c r="D43" s="111">
        <v>36</v>
      </c>
      <c r="E43" s="112">
        <v>33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</row>
    <row r="44" spans="1:39" ht="16.5" x14ac:dyDescent="0.3">
      <c r="A44" s="9">
        <v>42</v>
      </c>
      <c r="B44" s="109">
        <v>36</v>
      </c>
      <c r="C44" s="110">
        <v>43</v>
      </c>
      <c r="D44" s="111">
        <v>59</v>
      </c>
      <c r="E44" s="112">
        <v>60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</row>
    <row r="45" spans="1:39" ht="16.5" x14ac:dyDescent="0.3">
      <c r="A45" s="9">
        <v>43</v>
      </c>
      <c r="B45" s="109">
        <v>56</v>
      </c>
      <c r="C45" s="110">
        <v>43</v>
      </c>
      <c r="D45" s="111">
        <v>72</v>
      </c>
      <c r="E45" s="112">
        <v>65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</row>
    <row r="46" spans="1:39" ht="16.5" x14ac:dyDescent="0.3">
      <c r="A46" s="9">
        <v>44</v>
      </c>
      <c r="B46" s="109">
        <v>35</v>
      </c>
      <c r="C46" s="110">
        <v>44</v>
      </c>
      <c r="D46" s="111">
        <v>27</v>
      </c>
      <c r="E46" s="112">
        <v>42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6.5" x14ac:dyDescent="0.3">
      <c r="A47" s="9">
        <v>45</v>
      </c>
      <c r="B47" s="109">
        <v>32</v>
      </c>
      <c r="C47" s="110">
        <v>45</v>
      </c>
      <c r="D47" s="111">
        <v>40</v>
      </c>
      <c r="E47" s="112">
        <v>36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6.5" x14ac:dyDescent="0.3">
      <c r="A48" s="9">
        <v>46</v>
      </c>
      <c r="B48" s="109">
        <v>38</v>
      </c>
      <c r="C48" s="110">
        <v>46</v>
      </c>
      <c r="D48" s="111">
        <v>47</v>
      </c>
      <c r="E48" s="112">
        <v>48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</row>
    <row r="49" spans="1:39" ht="16.5" x14ac:dyDescent="0.3">
      <c r="A49" s="9">
        <v>47</v>
      </c>
      <c r="B49" s="109">
        <v>66</v>
      </c>
      <c r="C49" s="110">
        <v>47</v>
      </c>
      <c r="D49" s="111">
        <v>50</v>
      </c>
      <c r="E49" s="112">
        <v>55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</row>
    <row r="50" spans="1:39" ht="16.5" x14ac:dyDescent="0.3">
      <c r="A50" s="9">
        <v>48</v>
      </c>
      <c r="B50" s="109">
        <v>33</v>
      </c>
      <c r="C50" s="110">
        <v>47</v>
      </c>
      <c r="D50" s="111">
        <v>43</v>
      </c>
      <c r="E50" s="112">
        <v>42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</row>
    <row r="51" spans="1:39" ht="16.5" x14ac:dyDescent="0.3">
      <c r="A51" s="9">
        <v>49</v>
      </c>
      <c r="B51" s="109">
        <v>22</v>
      </c>
      <c r="C51" s="110">
        <v>48</v>
      </c>
      <c r="D51" s="111">
        <v>48</v>
      </c>
      <c r="E51" s="112">
        <v>39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</row>
    <row r="52" spans="1:39" ht="16.5" x14ac:dyDescent="0.3">
      <c r="A52" s="9">
        <v>50</v>
      </c>
      <c r="B52" s="109">
        <v>32</v>
      </c>
      <c r="C52" s="110">
        <v>48</v>
      </c>
      <c r="D52" s="111">
        <v>59</v>
      </c>
      <c r="E52" s="112">
        <v>63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</row>
    <row r="53" spans="1:39" ht="16.5" x14ac:dyDescent="0.3">
      <c r="A53" s="9">
        <v>51</v>
      </c>
      <c r="B53" s="109">
        <v>59</v>
      </c>
      <c r="C53" s="110">
        <v>48</v>
      </c>
      <c r="D53" s="111">
        <v>52</v>
      </c>
      <c r="E53" s="112">
        <v>52</v>
      </c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</row>
    <row r="54" spans="1:39" ht="16.5" x14ac:dyDescent="0.3">
      <c r="A54" s="9">
        <v>52</v>
      </c>
      <c r="B54" s="109">
        <v>52</v>
      </c>
      <c r="C54" s="110">
        <v>49</v>
      </c>
      <c r="D54" s="111">
        <v>32</v>
      </c>
      <c r="E54" s="112">
        <v>21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</row>
    <row r="55" spans="1:39" ht="16.5" x14ac:dyDescent="0.3">
      <c r="A55" s="9">
        <v>53</v>
      </c>
      <c r="B55" s="109">
        <v>82</v>
      </c>
      <c r="C55" s="110">
        <v>50</v>
      </c>
      <c r="D55" s="111">
        <v>48</v>
      </c>
      <c r="E55" s="112">
        <v>12</v>
      </c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</row>
    <row r="56" spans="1:39" ht="16.5" x14ac:dyDescent="0.3">
      <c r="A56" s="9">
        <v>54</v>
      </c>
      <c r="B56" s="109">
        <v>42</v>
      </c>
      <c r="C56" s="110">
        <v>50</v>
      </c>
      <c r="D56" s="111">
        <v>60</v>
      </c>
      <c r="E56" s="112">
        <v>56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</row>
    <row r="57" spans="1:39" ht="16.5" x14ac:dyDescent="0.3">
      <c r="A57" s="9">
        <v>55</v>
      </c>
      <c r="B57" s="109">
        <v>41</v>
      </c>
      <c r="C57" s="110">
        <v>52</v>
      </c>
      <c r="D57" s="111">
        <v>72</v>
      </c>
      <c r="E57" s="112">
        <v>63</v>
      </c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</row>
    <row r="58" spans="1:39" ht="16.5" x14ac:dyDescent="0.3">
      <c r="A58" s="9">
        <v>56</v>
      </c>
      <c r="B58" s="109">
        <v>21</v>
      </c>
      <c r="C58" s="110">
        <v>52</v>
      </c>
      <c r="D58" s="111">
        <v>41</v>
      </c>
      <c r="E58" s="112">
        <v>36</v>
      </c>
    </row>
    <row r="59" spans="1:39" ht="16.5" x14ac:dyDescent="0.3">
      <c r="A59" s="9">
        <v>57</v>
      </c>
      <c r="B59" s="109">
        <v>59</v>
      </c>
      <c r="C59" s="110">
        <v>52</v>
      </c>
      <c r="D59" s="111">
        <v>43</v>
      </c>
      <c r="E59" s="112">
        <v>28</v>
      </c>
    </row>
    <row r="60" spans="1:39" ht="16.5" x14ac:dyDescent="0.3">
      <c r="A60" s="9">
        <v>58</v>
      </c>
      <c r="B60" s="109">
        <v>23</v>
      </c>
      <c r="C60" s="110">
        <v>54</v>
      </c>
      <c r="D60" s="111">
        <v>42</v>
      </c>
      <c r="E60" s="112">
        <v>69</v>
      </c>
    </row>
    <row r="61" spans="1:39" ht="16.5" x14ac:dyDescent="0.3">
      <c r="A61" s="9">
        <v>59</v>
      </c>
      <c r="B61" s="109">
        <v>46</v>
      </c>
      <c r="C61" s="110">
        <v>55</v>
      </c>
      <c r="D61" s="111">
        <v>69</v>
      </c>
      <c r="E61" s="112">
        <v>52</v>
      </c>
    </row>
    <row r="62" spans="1:39" ht="16.5" x14ac:dyDescent="0.3">
      <c r="A62" s="9">
        <v>60</v>
      </c>
      <c r="B62" s="109">
        <v>59</v>
      </c>
      <c r="C62" s="110">
        <v>56</v>
      </c>
      <c r="D62" s="111">
        <v>39</v>
      </c>
      <c r="E62" s="112">
        <v>32</v>
      </c>
    </row>
    <row r="63" spans="1:39" ht="16.5" x14ac:dyDescent="0.3">
      <c r="A63" s="9">
        <v>61</v>
      </c>
      <c r="B63" s="109">
        <v>61</v>
      </c>
      <c r="C63" s="110">
        <v>57</v>
      </c>
      <c r="D63" s="111">
        <v>35</v>
      </c>
      <c r="E63" s="112">
        <v>28</v>
      </c>
    </row>
    <row r="64" spans="1:39" ht="16.5" x14ac:dyDescent="0.3">
      <c r="A64" s="9">
        <v>62</v>
      </c>
      <c r="B64" s="109">
        <v>54</v>
      </c>
      <c r="C64" s="110">
        <v>58</v>
      </c>
      <c r="D64" s="111">
        <v>66</v>
      </c>
      <c r="E64" s="112">
        <v>61</v>
      </c>
    </row>
    <row r="65" spans="1:39" ht="16.5" x14ac:dyDescent="0.3">
      <c r="A65" s="9">
        <v>63</v>
      </c>
      <c r="B65" s="109">
        <v>29</v>
      </c>
      <c r="C65" s="110">
        <v>59</v>
      </c>
      <c r="D65" s="111">
        <v>58</v>
      </c>
      <c r="E65" s="112">
        <v>82</v>
      </c>
    </row>
    <row r="66" spans="1:39" ht="16.5" x14ac:dyDescent="0.3">
      <c r="A66" s="9">
        <v>64</v>
      </c>
      <c r="B66" s="109">
        <v>72</v>
      </c>
      <c r="C66" s="110">
        <v>59</v>
      </c>
      <c r="D66" s="111">
        <v>28</v>
      </c>
      <c r="E66" s="112">
        <v>27</v>
      </c>
    </row>
    <row r="67" spans="1:39" ht="16.5" x14ac:dyDescent="0.3">
      <c r="A67" s="9">
        <v>65</v>
      </c>
      <c r="B67" s="109">
        <v>82</v>
      </c>
      <c r="C67" s="110">
        <v>59</v>
      </c>
      <c r="D67" s="111">
        <v>56</v>
      </c>
      <c r="E67" s="112">
        <v>31</v>
      </c>
    </row>
    <row r="68" spans="1:39" ht="16.5" x14ac:dyDescent="0.3">
      <c r="A68" s="9">
        <v>66</v>
      </c>
      <c r="B68" s="109">
        <v>30</v>
      </c>
      <c r="C68" s="110">
        <v>60</v>
      </c>
      <c r="D68" s="111">
        <v>66</v>
      </c>
      <c r="E68" s="112">
        <v>50</v>
      </c>
    </row>
    <row r="69" spans="1:39" ht="16.5" x14ac:dyDescent="0.3">
      <c r="A69" s="9">
        <v>67</v>
      </c>
      <c r="B69" s="109">
        <v>65</v>
      </c>
      <c r="C69" s="110">
        <v>61</v>
      </c>
      <c r="D69" s="111">
        <v>82</v>
      </c>
      <c r="E69" s="112">
        <v>66</v>
      </c>
    </row>
    <row r="70" spans="1:39" ht="16.5" x14ac:dyDescent="0.3">
      <c r="A70" s="9">
        <v>68</v>
      </c>
      <c r="B70" s="109">
        <v>63</v>
      </c>
      <c r="C70" s="110">
        <v>62</v>
      </c>
      <c r="D70" s="111">
        <v>32</v>
      </c>
      <c r="E70" s="112">
        <v>40</v>
      </c>
    </row>
    <row r="71" spans="1:39" ht="16.5" x14ac:dyDescent="0.3">
      <c r="A71" s="9">
        <v>69</v>
      </c>
      <c r="B71" s="109">
        <v>41</v>
      </c>
      <c r="C71" s="110">
        <v>63</v>
      </c>
      <c r="D71" s="111">
        <v>50</v>
      </c>
      <c r="E71" s="112">
        <v>38</v>
      </c>
    </row>
    <row r="72" spans="1:39" ht="16.5" x14ac:dyDescent="0.3">
      <c r="A72" s="9">
        <v>70</v>
      </c>
      <c r="B72" s="109">
        <v>66</v>
      </c>
      <c r="C72" s="110">
        <v>63</v>
      </c>
      <c r="D72" s="111">
        <v>57</v>
      </c>
      <c r="E72" s="112">
        <v>66</v>
      </c>
    </row>
    <row r="73" spans="1:39" ht="16.5" x14ac:dyDescent="0.3">
      <c r="A73" s="9">
        <v>71</v>
      </c>
      <c r="B73" s="109">
        <v>27</v>
      </c>
      <c r="C73" s="110">
        <v>65</v>
      </c>
      <c r="D73" s="111">
        <v>77</v>
      </c>
      <c r="E73" s="112">
        <v>59</v>
      </c>
    </row>
    <row r="74" spans="1:39" ht="16.5" x14ac:dyDescent="0.3">
      <c r="A74" s="9">
        <v>72</v>
      </c>
      <c r="B74" s="109">
        <v>34</v>
      </c>
      <c r="C74" s="110">
        <v>65</v>
      </c>
      <c r="D74" s="111">
        <v>34</v>
      </c>
      <c r="E74" s="112">
        <v>41</v>
      </c>
    </row>
    <row r="75" spans="1:39" ht="16.5" x14ac:dyDescent="0.3">
      <c r="A75" s="9">
        <v>73</v>
      </c>
      <c r="B75" s="109">
        <v>40</v>
      </c>
      <c r="C75" s="110">
        <v>66</v>
      </c>
      <c r="D75" s="111">
        <v>34</v>
      </c>
      <c r="E75" s="112">
        <v>41</v>
      </c>
    </row>
    <row r="76" spans="1:39" ht="16.5" x14ac:dyDescent="0.3">
      <c r="A76" s="9">
        <v>74</v>
      </c>
      <c r="B76" s="109">
        <v>25</v>
      </c>
      <c r="C76" s="110">
        <v>66</v>
      </c>
      <c r="D76" s="111">
        <v>65</v>
      </c>
      <c r="E76" s="112">
        <v>48</v>
      </c>
    </row>
    <row r="77" spans="1:39" ht="16.5" x14ac:dyDescent="0.3">
      <c r="A77" s="9">
        <v>75</v>
      </c>
      <c r="B77" s="109">
        <v>21</v>
      </c>
      <c r="C77" s="110">
        <v>66</v>
      </c>
      <c r="D77" s="111">
        <v>63</v>
      </c>
      <c r="E77" s="112">
        <v>70</v>
      </c>
    </row>
    <row r="78" spans="1:39" ht="16.5" x14ac:dyDescent="0.3">
      <c r="A78" s="9">
        <v>76</v>
      </c>
      <c r="B78" s="109">
        <v>31</v>
      </c>
      <c r="C78" s="110">
        <v>69</v>
      </c>
      <c r="D78" s="111">
        <v>61</v>
      </c>
      <c r="E78" s="112">
        <v>34</v>
      </c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</row>
    <row r="79" spans="1:39" ht="16.5" x14ac:dyDescent="0.3">
      <c r="A79" s="9">
        <v>77</v>
      </c>
      <c r="B79" s="109">
        <v>36</v>
      </c>
      <c r="C79" s="110">
        <v>69</v>
      </c>
      <c r="D79" s="111">
        <v>38</v>
      </c>
      <c r="E79" s="112">
        <v>38</v>
      </c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</row>
    <row r="80" spans="1:39" ht="16.5" x14ac:dyDescent="0.3">
      <c r="A80" s="9">
        <v>78</v>
      </c>
      <c r="B80" s="109">
        <v>48</v>
      </c>
      <c r="C80" s="110">
        <v>70</v>
      </c>
      <c r="D80" s="111">
        <v>65</v>
      </c>
      <c r="E80" s="112">
        <v>57</v>
      </c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</row>
    <row r="81" spans="1:39" ht="16.5" x14ac:dyDescent="0.3">
      <c r="A81" s="9">
        <v>79</v>
      </c>
      <c r="B81" s="109">
        <v>50</v>
      </c>
      <c r="C81" s="110">
        <v>72</v>
      </c>
      <c r="D81" s="111">
        <v>70</v>
      </c>
      <c r="E81" s="112">
        <v>72</v>
      </c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</row>
    <row r="82" spans="1:39" ht="16.5" x14ac:dyDescent="0.3">
      <c r="A82" s="9">
        <v>80</v>
      </c>
      <c r="B82" s="109">
        <v>12</v>
      </c>
      <c r="C82" s="110">
        <v>72</v>
      </c>
      <c r="D82" s="111">
        <v>55</v>
      </c>
      <c r="E82" s="112">
        <v>43</v>
      </c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</row>
    <row r="83" spans="1:39" ht="16.5" x14ac:dyDescent="0.3">
      <c r="A83" s="9">
        <v>81</v>
      </c>
      <c r="B83" s="109">
        <v>52</v>
      </c>
      <c r="C83" s="110">
        <v>77</v>
      </c>
      <c r="D83" s="111">
        <v>36</v>
      </c>
      <c r="E83" s="112">
        <v>36</v>
      </c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</row>
    <row r="84" spans="1:39" ht="16.5" x14ac:dyDescent="0.3">
      <c r="A84" s="9">
        <v>82</v>
      </c>
      <c r="B84" s="109">
        <v>60</v>
      </c>
      <c r="C84" s="110">
        <v>82</v>
      </c>
      <c r="D84" s="111">
        <v>82</v>
      </c>
      <c r="E84" s="112">
        <v>77</v>
      </c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</row>
    <row r="85" spans="1:39" ht="16.5" x14ac:dyDescent="0.3">
      <c r="A85" s="9">
        <v>83</v>
      </c>
      <c r="B85" s="109">
        <v>55</v>
      </c>
      <c r="C85" s="110">
        <v>82</v>
      </c>
      <c r="D85" s="111">
        <v>88</v>
      </c>
      <c r="E85" s="112">
        <v>54</v>
      </c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</row>
    <row r="86" spans="1:39" ht="16.5" x14ac:dyDescent="0.3">
      <c r="A86" s="9">
        <v>84</v>
      </c>
      <c r="B86" s="109">
        <v>32</v>
      </c>
      <c r="C86" s="110">
        <v>88</v>
      </c>
      <c r="D86" s="111">
        <v>42</v>
      </c>
      <c r="E86" s="112">
        <v>27</v>
      </c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</row>
    <row r="87" spans="1:39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</row>
    <row r="88" spans="1:39" ht="16.5" x14ac:dyDescent="0.3">
      <c r="A88"/>
      <c r="B88" s="109">
        <f>SUM(B3:B86)</f>
        <v>3881</v>
      </c>
      <c r="C88" s="109">
        <f t="shared" ref="C88:E88" si="16">SUM(C3:C86)</f>
        <v>3881</v>
      </c>
      <c r="D88" s="109">
        <f t="shared" si="16"/>
        <v>3881</v>
      </c>
      <c r="E88" s="109">
        <f t="shared" si="16"/>
        <v>3881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</row>
    <row r="89" spans="1:39" ht="16.5" x14ac:dyDescent="0.3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</row>
    <row r="90" spans="1:39" ht="15" x14ac:dyDescent="0.25">
      <c r="A90"/>
      <c r="B90"/>
      <c r="C90"/>
      <c r="D90"/>
      <c r="E90"/>
    </row>
    <row r="91" spans="1:39" ht="15" x14ac:dyDescent="0.25">
      <c r="A91"/>
      <c r="B91"/>
      <c r="C91"/>
      <c r="D91"/>
      <c r="E91"/>
    </row>
    <row r="98" spans="1:5" ht="16.5" x14ac:dyDescent="0.3">
      <c r="A98" s="75">
        <f>A3</f>
        <v>1</v>
      </c>
      <c r="B98" s="75">
        <f>SUM(B$3:B3)</f>
        <v>42</v>
      </c>
      <c r="C98" s="75">
        <f>SUM(C$3:C3)</f>
        <v>12</v>
      </c>
      <c r="D98" s="75">
        <f>SUM(D$3:D3)</f>
        <v>12</v>
      </c>
      <c r="E98" s="75">
        <f>SUM(E$3:E3)</f>
        <v>21</v>
      </c>
    </row>
    <row r="99" spans="1:5" ht="16.5" x14ac:dyDescent="0.3">
      <c r="A99" s="75">
        <f t="shared" ref="A99:A162" si="17">A4</f>
        <v>2</v>
      </c>
      <c r="B99" s="75">
        <f>SUM(B$3:B4)</f>
        <v>107</v>
      </c>
      <c r="C99" s="75">
        <f>SUM(C$3:C4)</f>
        <v>33</v>
      </c>
      <c r="D99" s="75">
        <f>SUM(D$3:D4)</f>
        <v>44</v>
      </c>
      <c r="E99" s="75">
        <f>SUM(E$3:E4)</f>
        <v>65</v>
      </c>
    </row>
    <row r="100" spans="1:5" ht="16.5" x14ac:dyDescent="0.3">
      <c r="A100" s="75">
        <f t="shared" si="17"/>
        <v>3</v>
      </c>
      <c r="B100" s="75">
        <f>SUM(B$3:B5)</f>
        <v>146</v>
      </c>
      <c r="C100" s="75">
        <f>SUM(C$3:C5)</f>
        <v>54</v>
      </c>
      <c r="D100" s="75">
        <f>SUM(D$3:D5)</f>
        <v>83</v>
      </c>
      <c r="E100" s="75">
        <f>SUM(E$3:E5)</f>
        <v>153</v>
      </c>
    </row>
    <row r="101" spans="1:5" ht="16.5" x14ac:dyDescent="0.3">
      <c r="A101" s="75">
        <f t="shared" si="17"/>
        <v>4</v>
      </c>
      <c r="B101" s="75">
        <f>SUM(B$3:B6)</f>
        <v>188</v>
      </c>
      <c r="C101" s="75">
        <f>SUM(C$3:C6)</f>
        <v>76</v>
      </c>
      <c r="D101" s="75">
        <f>SUM(D$3:D6)</f>
        <v>104</v>
      </c>
      <c r="E101" s="75">
        <f>SUM(E$3:E6)</f>
        <v>183</v>
      </c>
    </row>
    <row r="102" spans="1:5" ht="16.5" x14ac:dyDescent="0.3">
      <c r="A102" s="75">
        <f t="shared" si="17"/>
        <v>5</v>
      </c>
      <c r="B102" s="75">
        <f>SUM(B$3:B7)</f>
        <v>257</v>
      </c>
      <c r="C102" s="75">
        <f>SUM(C$3:C7)</f>
        <v>99</v>
      </c>
      <c r="D102" s="75">
        <f>SUM(D$3:D7)</f>
        <v>131</v>
      </c>
      <c r="E102" s="75">
        <f>SUM(E$3:E7)</f>
        <v>206</v>
      </c>
    </row>
    <row r="103" spans="1:5" ht="16.5" x14ac:dyDescent="0.3">
      <c r="A103" s="75">
        <f t="shared" si="17"/>
        <v>6</v>
      </c>
      <c r="B103" s="75">
        <f>SUM(B$3:B8)</f>
        <v>320</v>
      </c>
      <c r="C103" s="75">
        <f>SUM(C$3:C8)</f>
        <v>124</v>
      </c>
      <c r="D103" s="75">
        <f>SUM(D$3:D8)</f>
        <v>167</v>
      </c>
      <c r="E103" s="75">
        <f>SUM(E$3:E8)</f>
        <v>264</v>
      </c>
    </row>
    <row r="104" spans="1:5" ht="16.5" x14ac:dyDescent="0.3">
      <c r="A104" s="75">
        <f t="shared" si="17"/>
        <v>7</v>
      </c>
      <c r="B104" s="75">
        <f>SUM(B$3:B9)</f>
        <v>363</v>
      </c>
      <c r="C104" s="75">
        <f>SUM(C$3:C9)</f>
        <v>151</v>
      </c>
      <c r="D104" s="75">
        <f>SUM(D$3:D9)</f>
        <v>208</v>
      </c>
      <c r="E104" s="75">
        <f>SUM(E$3:E9)</f>
        <v>310</v>
      </c>
    </row>
    <row r="105" spans="1:5" ht="16.5" x14ac:dyDescent="0.3">
      <c r="A105" s="75">
        <f t="shared" si="17"/>
        <v>8</v>
      </c>
      <c r="B105" s="75">
        <f>SUM(B$3:B10)</f>
        <v>390</v>
      </c>
      <c r="C105" s="75">
        <f>SUM(C$3:C10)</f>
        <v>178</v>
      </c>
      <c r="D105" s="75">
        <f>SUM(D$3:D10)</f>
        <v>229</v>
      </c>
      <c r="E105" s="75">
        <f>SUM(E$3:E10)</f>
        <v>337</v>
      </c>
    </row>
    <row r="106" spans="1:5" ht="16.5" x14ac:dyDescent="0.3">
      <c r="A106" s="75">
        <f t="shared" si="17"/>
        <v>9</v>
      </c>
      <c r="B106" s="75">
        <f>SUM(B$3:B11)</f>
        <v>424</v>
      </c>
      <c r="C106" s="75">
        <f>SUM(C$3:C11)</f>
        <v>205</v>
      </c>
      <c r="D106" s="75">
        <f>SUM(D$3:D11)</f>
        <v>254</v>
      </c>
      <c r="E106" s="75">
        <f>SUM(E$3:E11)</f>
        <v>379</v>
      </c>
    </row>
    <row r="107" spans="1:5" ht="16.5" x14ac:dyDescent="0.3">
      <c r="A107" s="75">
        <f t="shared" si="17"/>
        <v>10</v>
      </c>
      <c r="B107" s="75">
        <f>SUM(B$3:B12)</f>
        <v>512</v>
      </c>
      <c r="C107" s="75">
        <f>SUM(C$3:C12)</f>
        <v>232</v>
      </c>
      <c r="D107" s="75">
        <f>SUM(D$3:D12)</f>
        <v>300</v>
      </c>
      <c r="E107" s="75">
        <f>SUM(E$3:E12)</f>
        <v>444</v>
      </c>
    </row>
    <row r="108" spans="1:5" ht="16.5" x14ac:dyDescent="0.3">
      <c r="A108" s="75">
        <f t="shared" si="17"/>
        <v>11</v>
      </c>
      <c r="B108" s="75">
        <f>SUM(B$3:B13)</f>
        <v>564</v>
      </c>
      <c r="C108" s="75">
        <f>SUM(C$3:C13)</f>
        <v>260</v>
      </c>
      <c r="D108" s="75">
        <f>SUM(D$3:D13)</f>
        <v>347</v>
      </c>
      <c r="E108" s="75">
        <f>SUM(E$3:E13)</f>
        <v>506</v>
      </c>
    </row>
    <row r="109" spans="1:5" ht="16.5" x14ac:dyDescent="0.3">
      <c r="A109" s="75">
        <f t="shared" si="17"/>
        <v>12</v>
      </c>
      <c r="B109" s="75">
        <f>SUM(B$3:B14)</f>
        <v>611</v>
      </c>
      <c r="C109" s="75">
        <f>SUM(C$3:C14)</f>
        <v>288</v>
      </c>
      <c r="D109" s="75">
        <f>SUM(D$3:D14)</f>
        <v>375</v>
      </c>
      <c r="E109" s="75">
        <f>SUM(E$3:E14)</f>
        <v>534</v>
      </c>
    </row>
    <row r="110" spans="1:5" ht="16.5" x14ac:dyDescent="0.3">
      <c r="A110" s="75">
        <f t="shared" si="17"/>
        <v>13</v>
      </c>
      <c r="B110" s="75">
        <f>SUM(B$3:B15)</f>
        <v>647</v>
      </c>
      <c r="C110" s="75">
        <f>SUM(C$3:C15)</f>
        <v>316</v>
      </c>
      <c r="D110" s="75">
        <f>SUM(D$3:D15)</f>
        <v>408</v>
      </c>
      <c r="E110" s="75">
        <f>SUM(E$3:E15)</f>
        <v>570</v>
      </c>
    </row>
    <row r="111" spans="1:5" ht="16.5" x14ac:dyDescent="0.3">
      <c r="A111" s="75">
        <f t="shared" si="17"/>
        <v>14</v>
      </c>
      <c r="B111" s="75">
        <f>SUM(B$3:B16)</f>
        <v>686</v>
      </c>
      <c r="C111" s="75">
        <f>SUM(C$3:C16)</f>
        <v>345</v>
      </c>
      <c r="D111" s="75">
        <f>SUM(D$3:D16)</f>
        <v>452</v>
      </c>
      <c r="E111" s="75">
        <f>SUM(E$3:E16)</f>
        <v>636</v>
      </c>
    </row>
    <row r="112" spans="1:5" ht="16.5" x14ac:dyDescent="0.3">
      <c r="A112" s="75">
        <f t="shared" si="17"/>
        <v>15</v>
      </c>
      <c r="B112" s="75">
        <f>SUM(B$3:B17)</f>
        <v>730</v>
      </c>
      <c r="C112" s="75">
        <f>SUM(C$3:C17)</f>
        <v>375</v>
      </c>
      <c r="D112" s="75">
        <f>SUM(D$3:D17)</f>
        <v>494</v>
      </c>
      <c r="E112" s="75">
        <f>SUM(E$3:E17)</f>
        <v>708</v>
      </c>
    </row>
    <row r="113" spans="1:5" ht="16.5" x14ac:dyDescent="0.3">
      <c r="A113" s="75">
        <f t="shared" si="17"/>
        <v>16</v>
      </c>
      <c r="B113" s="75">
        <f>SUM(B$3:B18)</f>
        <v>778</v>
      </c>
      <c r="C113" s="75">
        <f>SUM(C$3:C18)</f>
        <v>406</v>
      </c>
      <c r="D113" s="75">
        <f>SUM(D$3:D18)</f>
        <v>523</v>
      </c>
      <c r="E113" s="75">
        <f>SUM(E$3:E18)</f>
        <v>743</v>
      </c>
    </row>
    <row r="114" spans="1:5" ht="16.5" x14ac:dyDescent="0.3">
      <c r="A114" s="75">
        <f t="shared" si="17"/>
        <v>17</v>
      </c>
      <c r="B114" s="75">
        <f>SUM(B$3:B19)</f>
        <v>836</v>
      </c>
      <c r="C114" s="75">
        <f>SUM(C$3:C19)</f>
        <v>438</v>
      </c>
      <c r="D114" s="75">
        <f>SUM(D$3:D19)</f>
        <v>561</v>
      </c>
      <c r="E114" s="75">
        <f>SUM(E$3:E19)</f>
        <v>784</v>
      </c>
    </row>
    <row r="115" spans="1:5" ht="16.5" x14ac:dyDescent="0.3">
      <c r="A115" s="75">
        <f t="shared" si="17"/>
        <v>18</v>
      </c>
      <c r="B115" s="75">
        <f>SUM(B$3:B20)</f>
        <v>908</v>
      </c>
      <c r="C115" s="75">
        <f>SUM(C$3:C20)</f>
        <v>470</v>
      </c>
      <c r="D115" s="75">
        <f>SUM(D$3:D20)</f>
        <v>609</v>
      </c>
      <c r="E115" s="75">
        <f>SUM(E$3:E20)</f>
        <v>829</v>
      </c>
    </row>
    <row r="116" spans="1:5" ht="16.5" x14ac:dyDescent="0.3">
      <c r="A116" s="75">
        <f t="shared" si="17"/>
        <v>19</v>
      </c>
      <c r="B116" s="75">
        <f>SUM(B$3:B21)</f>
        <v>978</v>
      </c>
      <c r="C116" s="75">
        <f>SUM(C$3:C21)</f>
        <v>502</v>
      </c>
      <c r="D116" s="75">
        <f>SUM(D$3:D21)</f>
        <v>661</v>
      </c>
      <c r="E116" s="75">
        <f>SUM(E$3:E21)</f>
        <v>888</v>
      </c>
    </row>
    <row r="117" spans="1:5" ht="16.5" x14ac:dyDescent="0.3">
      <c r="A117" s="75">
        <f t="shared" si="17"/>
        <v>20</v>
      </c>
      <c r="B117" s="75">
        <f>SUM(B$3:B22)</f>
        <v>1055</v>
      </c>
      <c r="C117" s="75">
        <f>SUM(C$3:C22)</f>
        <v>535</v>
      </c>
      <c r="D117" s="75">
        <f>SUM(D$3:D22)</f>
        <v>699</v>
      </c>
      <c r="E117" s="75">
        <f>SUM(E$3:E22)</f>
        <v>927</v>
      </c>
    </row>
    <row r="118" spans="1:5" ht="16.5" x14ac:dyDescent="0.3">
      <c r="A118" s="75">
        <f t="shared" si="17"/>
        <v>21</v>
      </c>
      <c r="B118" s="75">
        <f>SUM(B$3:B23)</f>
        <v>1091</v>
      </c>
      <c r="C118" s="75">
        <f>SUM(C$3:C23)</f>
        <v>569</v>
      </c>
      <c r="D118" s="75">
        <f>SUM(D$3:D23)</f>
        <v>736</v>
      </c>
      <c r="E118" s="75">
        <f>SUM(E$3:E23)</f>
        <v>954</v>
      </c>
    </row>
    <row r="119" spans="1:5" ht="16.5" x14ac:dyDescent="0.3">
      <c r="A119" s="75">
        <f t="shared" si="17"/>
        <v>22</v>
      </c>
      <c r="B119" s="75">
        <f>SUM(B$3:B24)</f>
        <v>1119</v>
      </c>
      <c r="C119" s="75">
        <f>SUM(C$3:C24)</f>
        <v>603</v>
      </c>
      <c r="D119" s="75">
        <f>SUM(D$3:D24)</f>
        <v>781</v>
      </c>
      <c r="E119" s="75">
        <f>SUM(E$3:E24)</f>
        <v>1013</v>
      </c>
    </row>
    <row r="120" spans="1:5" ht="16.5" x14ac:dyDescent="0.3">
      <c r="A120" s="75">
        <f t="shared" si="17"/>
        <v>23</v>
      </c>
      <c r="B120" s="75">
        <f>SUM(B$3:B25)</f>
        <v>1161</v>
      </c>
      <c r="C120" s="75">
        <f>SUM(C$3:C25)</f>
        <v>638</v>
      </c>
      <c r="D120" s="75">
        <f>SUM(D$3:D25)</f>
        <v>843</v>
      </c>
      <c r="E120" s="75">
        <f>SUM(E$3:E25)</f>
        <v>1060</v>
      </c>
    </row>
    <row r="121" spans="1:5" ht="16.5" x14ac:dyDescent="0.3">
      <c r="A121" s="75">
        <f t="shared" si="17"/>
        <v>24</v>
      </c>
      <c r="B121" s="75">
        <f>SUM(B$3:B26)</f>
        <v>1199</v>
      </c>
      <c r="C121" s="75">
        <f>SUM(C$3:C26)</f>
        <v>674</v>
      </c>
      <c r="D121" s="75">
        <f>SUM(D$3:D26)</f>
        <v>866</v>
      </c>
      <c r="E121" s="75">
        <f>SUM(E$3:E26)</f>
        <v>1085</v>
      </c>
    </row>
    <row r="122" spans="1:5" ht="16.5" x14ac:dyDescent="0.3">
      <c r="A122" s="75">
        <f t="shared" si="17"/>
        <v>25</v>
      </c>
      <c r="B122" s="75">
        <f>SUM(B$3:B27)</f>
        <v>1244</v>
      </c>
      <c r="C122" s="75">
        <f>SUM(C$3:C27)</f>
        <v>710</v>
      </c>
      <c r="D122" s="75">
        <f>SUM(D$3:D27)</f>
        <v>893</v>
      </c>
      <c r="E122" s="75">
        <f>SUM(E$3:E27)</f>
        <v>1117</v>
      </c>
    </row>
    <row r="123" spans="1:5" ht="16.5" x14ac:dyDescent="0.3">
      <c r="A123" s="75">
        <f t="shared" si="17"/>
        <v>26</v>
      </c>
      <c r="B123" s="75">
        <f>SUM(B$3:B28)</f>
        <v>1272</v>
      </c>
      <c r="C123" s="75">
        <f>SUM(C$3:C28)</f>
        <v>746</v>
      </c>
      <c r="D123" s="75">
        <f>SUM(D$3:D28)</f>
        <v>929</v>
      </c>
      <c r="E123" s="75">
        <f>SUM(E$3:E28)</f>
        <v>1169</v>
      </c>
    </row>
    <row r="124" spans="1:5" ht="16.5" x14ac:dyDescent="0.3">
      <c r="A124" s="75">
        <f t="shared" si="17"/>
        <v>27</v>
      </c>
      <c r="B124" s="75">
        <f>SUM(B$3:B29)</f>
        <v>1313</v>
      </c>
      <c r="C124" s="75">
        <f>SUM(C$3:C29)</f>
        <v>782</v>
      </c>
      <c r="D124" s="75">
        <f>SUM(D$3:D29)</f>
        <v>988</v>
      </c>
      <c r="E124" s="75">
        <f>SUM(E$3:E29)</f>
        <v>1219</v>
      </c>
    </row>
    <row r="125" spans="1:5" ht="16.5" x14ac:dyDescent="0.3">
      <c r="A125" s="75">
        <f t="shared" si="17"/>
        <v>28</v>
      </c>
      <c r="B125" s="75">
        <f>SUM(B$3:B30)</f>
        <v>1362</v>
      </c>
      <c r="C125" s="75">
        <f>SUM(C$3:C30)</f>
        <v>819</v>
      </c>
      <c r="D125" s="75">
        <f>SUM(D$3:D30)</f>
        <v>1010</v>
      </c>
      <c r="E125" s="75">
        <f>SUM(E$3:E30)</f>
        <v>1241</v>
      </c>
    </row>
    <row r="126" spans="1:5" ht="16.5" x14ac:dyDescent="0.3">
      <c r="A126" s="75">
        <f t="shared" si="17"/>
        <v>29</v>
      </c>
      <c r="B126" s="75">
        <f>SUM(B$3:B31)</f>
        <v>1390</v>
      </c>
      <c r="C126" s="75">
        <f>SUM(C$3:C31)</f>
        <v>857</v>
      </c>
      <c r="D126" s="75">
        <f>SUM(D$3:D31)</f>
        <v>1041</v>
      </c>
      <c r="E126" s="75">
        <f>SUM(E$3:E31)</f>
        <v>1279</v>
      </c>
    </row>
    <row r="127" spans="1:5" ht="16.5" x14ac:dyDescent="0.3">
      <c r="A127" s="75">
        <f t="shared" si="17"/>
        <v>30</v>
      </c>
      <c r="B127" s="75">
        <f>SUM(B$3:B32)</f>
        <v>1437</v>
      </c>
      <c r="C127" s="75">
        <f>SUM(C$3:C32)</f>
        <v>895</v>
      </c>
      <c r="D127" s="75">
        <f>SUM(D$3:D32)</f>
        <v>1090</v>
      </c>
      <c r="E127" s="75">
        <f>SUM(E$3:E32)</f>
        <v>1327</v>
      </c>
    </row>
    <row r="128" spans="1:5" ht="16.5" x14ac:dyDescent="0.3">
      <c r="A128" s="75">
        <f t="shared" si="17"/>
        <v>31</v>
      </c>
      <c r="B128" s="75">
        <f>SUM(B$3:B33)</f>
        <v>1464</v>
      </c>
      <c r="C128" s="75">
        <f>SUM(C$3:C33)</f>
        <v>933</v>
      </c>
      <c r="D128" s="75">
        <f>SUM(D$3:D33)</f>
        <v>1153</v>
      </c>
      <c r="E128" s="75">
        <f>SUM(E$3:E33)</f>
        <v>1374</v>
      </c>
    </row>
    <row r="129" spans="1:5" ht="16.5" x14ac:dyDescent="0.3">
      <c r="A129" s="75">
        <f t="shared" si="17"/>
        <v>32</v>
      </c>
      <c r="B129" s="75">
        <f>SUM(B$3:B34)</f>
        <v>1521</v>
      </c>
      <c r="C129" s="75">
        <f>SUM(C$3:C34)</f>
        <v>972</v>
      </c>
      <c r="D129" s="75">
        <f>SUM(D$3:D34)</f>
        <v>1180</v>
      </c>
      <c r="E129" s="75">
        <f>SUM(E$3:E34)</f>
        <v>1411</v>
      </c>
    </row>
    <row r="130" spans="1:5" ht="16.5" x14ac:dyDescent="0.3">
      <c r="A130" s="75">
        <f t="shared" si="17"/>
        <v>33</v>
      </c>
      <c r="B130" s="75">
        <f>SUM(B$3:B35)</f>
        <v>1558</v>
      </c>
      <c r="C130" s="75">
        <f>SUM(C$3:C35)</f>
        <v>1011</v>
      </c>
      <c r="D130" s="75">
        <f>SUM(D$3:D35)</f>
        <v>1210</v>
      </c>
      <c r="E130" s="75">
        <f>SUM(E$3:E35)</f>
        <v>1440</v>
      </c>
    </row>
    <row r="131" spans="1:5" ht="16.5" x14ac:dyDescent="0.3">
      <c r="A131" s="75">
        <f t="shared" si="17"/>
        <v>34</v>
      </c>
      <c r="B131" s="75">
        <f>SUM(B$3:B36)</f>
        <v>1596</v>
      </c>
      <c r="C131" s="75">
        <f>SUM(C$3:C36)</f>
        <v>1051</v>
      </c>
      <c r="D131" s="75">
        <f>SUM(D$3:D36)</f>
        <v>1264</v>
      </c>
      <c r="E131" s="75">
        <f>SUM(E$3:E36)</f>
        <v>1509</v>
      </c>
    </row>
    <row r="132" spans="1:5" ht="16.5" x14ac:dyDescent="0.3">
      <c r="A132" s="75">
        <f t="shared" si="17"/>
        <v>35</v>
      </c>
      <c r="B132" s="75">
        <f>SUM(B$3:B37)</f>
        <v>1623</v>
      </c>
      <c r="C132" s="75">
        <f>SUM(C$3:C37)</f>
        <v>1092</v>
      </c>
      <c r="D132" s="75">
        <f>SUM(D$3:D37)</f>
        <v>1330</v>
      </c>
      <c r="E132" s="75">
        <f>SUM(E$3:E37)</f>
        <v>1552</v>
      </c>
    </row>
    <row r="133" spans="1:5" ht="16.5" x14ac:dyDescent="0.3">
      <c r="A133" s="75">
        <f t="shared" si="17"/>
        <v>36</v>
      </c>
      <c r="B133" s="75">
        <f>SUM(B$3:B38)</f>
        <v>1685</v>
      </c>
      <c r="C133" s="75">
        <f>SUM(C$3:C38)</f>
        <v>1133</v>
      </c>
      <c r="D133" s="75">
        <f>SUM(D$3:D38)</f>
        <v>1372</v>
      </c>
      <c r="E133" s="75">
        <f>SUM(E$3:E38)</f>
        <v>1594</v>
      </c>
    </row>
    <row r="134" spans="1:5" ht="16.5" x14ac:dyDescent="0.3">
      <c r="A134" s="75">
        <f t="shared" si="17"/>
        <v>37</v>
      </c>
      <c r="B134" s="75">
        <f>SUM(B$3:B39)</f>
        <v>1754</v>
      </c>
      <c r="C134" s="75">
        <f>SUM(C$3:C39)</f>
        <v>1174</v>
      </c>
      <c r="D134" s="75">
        <f>SUM(D$3:D39)</f>
        <v>1413</v>
      </c>
      <c r="E134" s="75">
        <f>SUM(E$3:E39)</f>
        <v>1626</v>
      </c>
    </row>
    <row r="135" spans="1:5" ht="16.5" x14ac:dyDescent="0.3">
      <c r="A135" s="75">
        <f t="shared" si="17"/>
        <v>38</v>
      </c>
      <c r="B135" s="75">
        <f>SUM(B$3:B40)</f>
        <v>1797</v>
      </c>
      <c r="C135" s="75">
        <f>SUM(C$3:C40)</f>
        <v>1216</v>
      </c>
      <c r="D135" s="75">
        <f>SUM(D$3:D40)</f>
        <v>1465</v>
      </c>
      <c r="E135" s="75">
        <f>SUM(E$3:E40)</f>
        <v>1675</v>
      </c>
    </row>
    <row r="136" spans="1:5" ht="16.5" x14ac:dyDescent="0.3">
      <c r="A136" s="75">
        <f t="shared" si="17"/>
        <v>39</v>
      </c>
      <c r="B136" s="75">
        <f>SUM(B$3:B41)</f>
        <v>1863</v>
      </c>
      <c r="C136" s="75">
        <f>SUM(C$3:C41)</f>
        <v>1258</v>
      </c>
      <c r="D136" s="75">
        <f>SUM(D$3:D41)</f>
        <v>1534</v>
      </c>
      <c r="E136" s="75">
        <f>SUM(E$3:E41)</f>
        <v>1757</v>
      </c>
    </row>
    <row r="137" spans="1:5" ht="16.5" x14ac:dyDescent="0.3">
      <c r="A137" s="75">
        <f t="shared" si="17"/>
        <v>40</v>
      </c>
      <c r="B137" s="75">
        <f>SUM(B$3:B42)</f>
        <v>1911</v>
      </c>
      <c r="C137" s="75">
        <f>SUM(C$3:C42)</f>
        <v>1300</v>
      </c>
      <c r="D137" s="75">
        <f>SUM(D$3:D42)</f>
        <v>1562</v>
      </c>
      <c r="E137" s="75">
        <f>SUM(E$3:E42)</f>
        <v>1791</v>
      </c>
    </row>
    <row r="138" spans="1:5" ht="16.5" x14ac:dyDescent="0.3">
      <c r="A138" s="75">
        <f t="shared" si="17"/>
        <v>41</v>
      </c>
      <c r="B138" s="75">
        <f>SUM(B$3:B43)</f>
        <v>1961</v>
      </c>
      <c r="C138" s="75">
        <f>SUM(C$3:C43)</f>
        <v>1342</v>
      </c>
      <c r="D138" s="75">
        <f>SUM(D$3:D43)</f>
        <v>1598</v>
      </c>
      <c r="E138" s="75">
        <f>SUM(E$3:E43)</f>
        <v>1824</v>
      </c>
    </row>
    <row r="139" spans="1:5" ht="16.5" x14ac:dyDescent="0.3">
      <c r="A139" s="75">
        <f t="shared" si="17"/>
        <v>42</v>
      </c>
      <c r="B139" s="75">
        <f>SUM(B$3:B44)</f>
        <v>1997</v>
      </c>
      <c r="C139" s="75">
        <f>SUM(C$3:C44)</f>
        <v>1385</v>
      </c>
      <c r="D139" s="75">
        <f>SUM(D$3:D44)</f>
        <v>1657</v>
      </c>
      <c r="E139" s="75">
        <f>SUM(E$3:E44)</f>
        <v>1884</v>
      </c>
    </row>
    <row r="140" spans="1:5" ht="16.5" x14ac:dyDescent="0.3">
      <c r="A140" s="75">
        <f t="shared" si="17"/>
        <v>43</v>
      </c>
      <c r="B140" s="75">
        <f>SUM(B$3:B45)</f>
        <v>2053</v>
      </c>
      <c r="C140" s="75">
        <f>SUM(C$3:C45)</f>
        <v>1428</v>
      </c>
      <c r="D140" s="75">
        <f>SUM(D$3:D45)</f>
        <v>1729</v>
      </c>
      <c r="E140" s="75">
        <f>SUM(E$3:E45)</f>
        <v>1949</v>
      </c>
    </row>
    <row r="141" spans="1:5" ht="16.5" x14ac:dyDescent="0.3">
      <c r="A141" s="75">
        <f t="shared" si="17"/>
        <v>44</v>
      </c>
      <c r="B141" s="75">
        <f>SUM(B$3:B46)</f>
        <v>2088</v>
      </c>
      <c r="C141" s="75">
        <f>SUM(C$3:C46)</f>
        <v>1472</v>
      </c>
      <c r="D141" s="75">
        <f>SUM(D$3:D46)</f>
        <v>1756</v>
      </c>
      <c r="E141" s="75">
        <f>SUM(E$3:E46)</f>
        <v>1991</v>
      </c>
    </row>
    <row r="142" spans="1:5" ht="16.5" x14ac:dyDescent="0.3">
      <c r="A142" s="75">
        <f t="shared" si="17"/>
        <v>45</v>
      </c>
      <c r="B142" s="75">
        <f>SUM(B$3:B47)</f>
        <v>2120</v>
      </c>
      <c r="C142" s="75">
        <f>SUM(C$3:C47)</f>
        <v>1517</v>
      </c>
      <c r="D142" s="75">
        <f>SUM(D$3:D47)</f>
        <v>1796</v>
      </c>
      <c r="E142" s="75">
        <f>SUM(E$3:E47)</f>
        <v>2027</v>
      </c>
    </row>
    <row r="143" spans="1:5" ht="16.5" x14ac:dyDescent="0.3">
      <c r="A143" s="75">
        <f t="shared" si="17"/>
        <v>46</v>
      </c>
      <c r="B143" s="75">
        <f>SUM(B$3:B48)</f>
        <v>2158</v>
      </c>
      <c r="C143" s="75">
        <f>SUM(C$3:C48)</f>
        <v>1563</v>
      </c>
      <c r="D143" s="75">
        <f>SUM(D$3:D48)</f>
        <v>1843</v>
      </c>
      <c r="E143" s="75">
        <f>SUM(E$3:E48)</f>
        <v>2075</v>
      </c>
    </row>
    <row r="144" spans="1:5" ht="16.5" x14ac:dyDescent="0.3">
      <c r="A144" s="75">
        <f t="shared" si="17"/>
        <v>47</v>
      </c>
      <c r="B144" s="75">
        <f>SUM(B$3:B49)</f>
        <v>2224</v>
      </c>
      <c r="C144" s="75">
        <f>SUM(C$3:C49)</f>
        <v>1610</v>
      </c>
      <c r="D144" s="75">
        <f>SUM(D$3:D49)</f>
        <v>1893</v>
      </c>
      <c r="E144" s="75">
        <f>SUM(E$3:E49)</f>
        <v>2130</v>
      </c>
    </row>
    <row r="145" spans="1:5" ht="16.5" x14ac:dyDescent="0.3">
      <c r="A145" s="75">
        <f t="shared" si="17"/>
        <v>48</v>
      </c>
      <c r="B145" s="75">
        <f>SUM(B$3:B50)</f>
        <v>2257</v>
      </c>
      <c r="C145" s="75">
        <f>SUM(C$3:C50)</f>
        <v>1657</v>
      </c>
      <c r="D145" s="75">
        <f>SUM(D$3:D50)</f>
        <v>1936</v>
      </c>
      <c r="E145" s="75">
        <f>SUM(E$3:E50)</f>
        <v>2172</v>
      </c>
    </row>
    <row r="146" spans="1:5" ht="16.5" x14ac:dyDescent="0.3">
      <c r="A146" s="75">
        <f t="shared" si="17"/>
        <v>49</v>
      </c>
      <c r="B146" s="75">
        <f>SUM(B$3:B51)</f>
        <v>2279</v>
      </c>
      <c r="C146" s="75">
        <f>SUM(C$3:C51)</f>
        <v>1705</v>
      </c>
      <c r="D146" s="75">
        <f>SUM(D$3:D51)</f>
        <v>1984</v>
      </c>
      <c r="E146" s="75">
        <f>SUM(E$3:E51)</f>
        <v>2211</v>
      </c>
    </row>
    <row r="147" spans="1:5" ht="16.5" x14ac:dyDescent="0.3">
      <c r="A147" s="75">
        <f t="shared" si="17"/>
        <v>50</v>
      </c>
      <c r="B147" s="75">
        <f>SUM(B$3:B52)</f>
        <v>2311</v>
      </c>
      <c r="C147" s="75">
        <f>SUM(C$3:C52)</f>
        <v>1753</v>
      </c>
      <c r="D147" s="75">
        <f>SUM(D$3:D52)</f>
        <v>2043</v>
      </c>
      <c r="E147" s="75">
        <f>SUM(E$3:E52)</f>
        <v>2274</v>
      </c>
    </row>
    <row r="148" spans="1:5" ht="16.5" x14ac:dyDescent="0.3">
      <c r="A148" s="75">
        <f t="shared" si="17"/>
        <v>51</v>
      </c>
      <c r="B148" s="75">
        <f>SUM(B$3:B53)</f>
        <v>2370</v>
      </c>
      <c r="C148" s="75">
        <f>SUM(C$3:C53)</f>
        <v>1801</v>
      </c>
      <c r="D148" s="75">
        <f>SUM(D$3:D53)</f>
        <v>2095</v>
      </c>
      <c r="E148" s="75">
        <f>SUM(E$3:E53)</f>
        <v>2326</v>
      </c>
    </row>
    <row r="149" spans="1:5" ht="16.5" x14ac:dyDescent="0.3">
      <c r="A149" s="75">
        <f t="shared" si="17"/>
        <v>52</v>
      </c>
      <c r="B149" s="75">
        <f>SUM(B$3:B54)</f>
        <v>2422</v>
      </c>
      <c r="C149" s="75">
        <f>SUM(C$3:C54)</f>
        <v>1850</v>
      </c>
      <c r="D149" s="75">
        <f>SUM(D$3:D54)</f>
        <v>2127</v>
      </c>
      <c r="E149" s="75">
        <f>SUM(E$3:E54)</f>
        <v>2347</v>
      </c>
    </row>
    <row r="150" spans="1:5" ht="16.5" x14ac:dyDescent="0.3">
      <c r="A150" s="75">
        <f t="shared" si="17"/>
        <v>53</v>
      </c>
      <c r="B150" s="75">
        <f>SUM(B$3:B55)</f>
        <v>2504</v>
      </c>
      <c r="C150" s="75">
        <f>SUM(C$3:C55)</f>
        <v>1900</v>
      </c>
      <c r="D150" s="75">
        <f>SUM(D$3:D55)</f>
        <v>2175</v>
      </c>
      <c r="E150" s="75">
        <f>SUM(E$3:E55)</f>
        <v>2359</v>
      </c>
    </row>
    <row r="151" spans="1:5" ht="16.5" x14ac:dyDescent="0.3">
      <c r="A151" s="75">
        <f t="shared" si="17"/>
        <v>54</v>
      </c>
      <c r="B151" s="75">
        <f>SUM(B$3:B56)</f>
        <v>2546</v>
      </c>
      <c r="C151" s="75">
        <f>SUM(C$3:C56)</f>
        <v>1950</v>
      </c>
      <c r="D151" s="75">
        <f>SUM(D$3:D56)</f>
        <v>2235</v>
      </c>
      <c r="E151" s="75">
        <f>SUM(E$3:E56)</f>
        <v>2415</v>
      </c>
    </row>
    <row r="152" spans="1:5" ht="16.5" x14ac:dyDescent="0.3">
      <c r="A152" s="75">
        <f t="shared" si="17"/>
        <v>55</v>
      </c>
      <c r="B152" s="75">
        <f>SUM(B$3:B57)</f>
        <v>2587</v>
      </c>
      <c r="C152" s="75">
        <f>SUM(C$3:C57)</f>
        <v>2002</v>
      </c>
      <c r="D152" s="75">
        <f>SUM(D$3:D57)</f>
        <v>2307</v>
      </c>
      <c r="E152" s="75">
        <f>SUM(E$3:E57)</f>
        <v>2478</v>
      </c>
    </row>
    <row r="153" spans="1:5" ht="16.5" x14ac:dyDescent="0.3">
      <c r="A153" s="75">
        <f t="shared" si="17"/>
        <v>56</v>
      </c>
      <c r="B153" s="75">
        <f>SUM(B$3:B58)</f>
        <v>2608</v>
      </c>
      <c r="C153" s="75">
        <f>SUM(C$3:C58)</f>
        <v>2054</v>
      </c>
      <c r="D153" s="75">
        <f>SUM(D$3:D58)</f>
        <v>2348</v>
      </c>
      <c r="E153" s="75">
        <f>SUM(E$3:E58)</f>
        <v>2514</v>
      </c>
    </row>
    <row r="154" spans="1:5" ht="16.5" x14ac:dyDescent="0.3">
      <c r="A154" s="75">
        <f t="shared" si="17"/>
        <v>57</v>
      </c>
      <c r="B154" s="75">
        <f>SUM(B$3:B59)</f>
        <v>2667</v>
      </c>
      <c r="C154" s="75">
        <f>SUM(C$3:C59)</f>
        <v>2106</v>
      </c>
      <c r="D154" s="75">
        <f>SUM(D$3:D59)</f>
        <v>2391</v>
      </c>
      <c r="E154" s="75">
        <f>SUM(E$3:E59)</f>
        <v>2542</v>
      </c>
    </row>
    <row r="155" spans="1:5" ht="16.5" x14ac:dyDescent="0.3">
      <c r="A155" s="75">
        <f t="shared" si="17"/>
        <v>58</v>
      </c>
      <c r="B155" s="75">
        <f>SUM(B$3:B60)</f>
        <v>2690</v>
      </c>
      <c r="C155" s="75">
        <f>SUM(C$3:C60)</f>
        <v>2160</v>
      </c>
      <c r="D155" s="75">
        <f>SUM(D$3:D60)</f>
        <v>2433</v>
      </c>
      <c r="E155" s="75">
        <f>SUM(E$3:E60)</f>
        <v>2611</v>
      </c>
    </row>
    <row r="156" spans="1:5" ht="16.5" x14ac:dyDescent="0.3">
      <c r="A156" s="75">
        <f t="shared" si="17"/>
        <v>59</v>
      </c>
      <c r="B156" s="75">
        <f>SUM(B$3:B61)</f>
        <v>2736</v>
      </c>
      <c r="C156" s="75">
        <f>SUM(C$3:C61)</f>
        <v>2215</v>
      </c>
      <c r="D156" s="75">
        <f>SUM(D$3:D61)</f>
        <v>2502</v>
      </c>
      <c r="E156" s="75">
        <f>SUM(E$3:E61)</f>
        <v>2663</v>
      </c>
    </row>
    <row r="157" spans="1:5" ht="16.5" x14ac:dyDescent="0.3">
      <c r="A157" s="75">
        <f t="shared" si="17"/>
        <v>60</v>
      </c>
      <c r="B157" s="75">
        <f>SUM(B$3:B62)</f>
        <v>2795</v>
      </c>
      <c r="C157" s="75">
        <f>SUM(C$3:C62)</f>
        <v>2271</v>
      </c>
      <c r="D157" s="75">
        <f>SUM(D$3:D62)</f>
        <v>2541</v>
      </c>
      <c r="E157" s="75">
        <f>SUM(E$3:E62)</f>
        <v>2695</v>
      </c>
    </row>
    <row r="158" spans="1:5" ht="16.5" x14ac:dyDescent="0.3">
      <c r="A158" s="75">
        <f t="shared" si="17"/>
        <v>61</v>
      </c>
      <c r="B158" s="75">
        <f>SUM(B$3:B63)</f>
        <v>2856</v>
      </c>
      <c r="C158" s="75">
        <f>SUM(C$3:C63)</f>
        <v>2328</v>
      </c>
      <c r="D158" s="75">
        <f>SUM(D$3:D63)</f>
        <v>2576</v>
      </c>
      <c r="E158" s="75">
        <f>SUM(E$3:E63)</f>
        <v>2723</v>
      </c>
    </row>
    <row r="159" spans="1:5" ht="16.5" x14ac:dyDescent="0.3">
      <c r="A159" s="75">
        <f t="shared" si="17"/>
        <v>62</v>
      </c>
      <c r="B159" s="75">
        <f>SUM(B$3:B64)</f>
        <v>2910</v>
      </c>
      <c r="C159" s="75">
        <f>SUM(C$3:C64)</f>
        <v>2386</v>
      </c>
      <c r="D159" s="75">
        <f>SUM(D$3:D64)</f>
        <v>2642</v>
      </c>
      <c r="E159" s="75">
        <f>SUM(E$3:E64)</f>
        <v>2784</v>
      </c>
    </row>
    <row r="160" spans="1:5" ht="16.5" x14ac:dyDescent="0.3">
      <c r="A160" s="75">
        <f t="shared" si="17"/>
        <v>63</v>
      </c>
      <c r="B160" s="75">
        <f>SUM(B$3:B65)</f>
        <v>2939</v>
      </c>
      <c r="C160" s="75">
        <f>SUM(C$3:C65)</f>
        <v>2445</v>
      </c>
      <c r="D160" s="75">
        <f>SUM(D$3:D65)</f>
        <v>2700</v>
      </c>
      <c r="E160" s="75">
        <f>SUM(E$3:E65)</f>
        <v>2866</v>
      </c>
    </row>
    <row r="161" spans="1:5" ht="16.5" x14ac:dyDescent="0.3">
      <c r="A161" s="75">
        <f t="shared" si="17"/>
        <v>64</v>
      </c>
      <c r="B161" s="75">
        <f>SUM(B$3:B66)</f>
        <v>3011</v>
      </c>
      <c r="C161" s="75">
        <f>SUM(C$3:C66)</f>
        <v>2504</v>
      </c>
      <c r="D161" s="75">
        <f>SUM(D$3:D66)</f>
        <v>2728</v>
      </c>
      <c r="E161" s="75">
        <f>SUM(E$3:E66)</f>
        <v>2893</v>
      </c>
    </row>
    <row r="162" spans="1:5" ht="16.5" x14ac:dyDescent="0.3">
      <c r="A162" s="75">
        <f t="shared" si="17"/>
        <v>65</v>
      </c>
      <c r="B162" s="75">
        <f>SUM(B$3:B67)</f>
        <v>3093</v>
      </c>
      <c r="C162" s="75">
        <f>SUM(C$3:C67)</f>
        <v>2563</v>
      </c>
      <c r="D162" s="75">
        <f>SUM(D$3:D67)</f>
        <v>2784</v>
      </c>
      <c r="E162" s="75">
        <f>SUM(E$3:E67)</f>
        <v>2924</v>
      </c>
    </row>
    <row r="163" spans="1:5" ht="16.5" x14ac:dyDescent="0.3">
      <c r="A163" s="75">
        <f t="shared" ref="A163:A181" si="18">A68</f>
        <v>66</v>
      </c>
      <c r="B163" s="75">
        <f>SUM(B$3:B68)</f>
        <v>3123</v>
      </c>
      <c r="C163" s="75">
        <f>SUM(C$3:C68)</f>
        <v>2623</v>
      </c>
      <c r="D163" s="75">
        <f>SUM(D$3:D68)</f>
        <v>2850</v>
      </c>
      <c r="E163" s="75">
        <f>SUM(E$3:E68)</f>
        <v>2974</v>
      </c>
    </row>
    <row r="164" spans="1:5" ht="16.5" x14ac:dyDescent="0.3">
      <c r="A164" s="75">
        <f t="shared" si="18"/>
        <v>67</v>
      </c>
      <c r="B164" s="75">
        <f>SUM(B$3:B69)</f>
        <v>3188</v>
      </c>
      <c r="C164" s="75">
        <f>SUM(C$3:C69)</f>
        <v>2684</v>
      </c>
      <c r="D164" s="75">
        <f>SUM(D$3:D69)</f>
        <v>2932</v>
      </c>
      <c r="E164" s="75">
        <f>SUM(E$3:E69)</f>
        <v>3040</v>
      </c>
    </row>
    <row r="165" spans="1:5" ht="16.5" x14ac:dyDescent="0.3">
      <c r="A165" s="75">
        <f t="shared" si="18"/>
        <v>68</v>
      </c>
      <c r="B165" s="75">
        <f>SUM(B$3:B70)</f>
        <v>3251</v>
      </c>
      <c r="C165" s="75">
        <f>SUM(C$3:C70)</f>
        <v>2746</v>
      </c>
      <c r="D165" s="75">
        <f>SUM(D$3:D70)</f>
        <v>2964</v>
      </c>
      <c r="E165" s="75">
        <f>SUM(E$3:E70)</f>
        <v>3080</v>
      </c>
    </row>
    <row r="166" spans="1:5" ht="16.5" x14ac:dyDescent="0.3">
      <c r="A166" s="75">
        <f t="shared" si="18"/>
        <v>69</v>
      </c>
      <c r="B166" s="75">
        <f>SUM(B$3:B71)</f>
        <v>3292</v>
      </c>
      <c r="C166" s="75">
        <f>SUM(C$3:C71)</f>
        <v>2809</v>
      </c>
      <c r="D166" s="75">
        <f>SUM(D$3:D71)</f>
        <v>3014</v>
      </c>
      <c r="E166" s="75">
        <f>SUM(E$3:E71)</f>
        <v>3118</v>
      </c>
    </row>
    <row r="167" spans="1:5" ht="16.5" x14ac:dyDescent="0.3">
      <c r="A167" s="75">
        <f t="shared" si="18"/>
        <v>70</v>
      </c>
      <c r="B167" s="75">
        <f>SUM(B$3:B72)</f>
        <v>3358</v>
      </c>
      <c r="C167" s="75">
        <f>SUM(C$3:C72)</f>
        <v>2872</v>
      </c>
      <c r="D167" s="75">
        <f>SUM(D$3:D72)</f>
        <v>3071</v>
      </c>
      <c r="E167" s="75">
        <f>SUM(E$3:E72)</f>
        <v>3184</v>
      </c>
    </row>
    <row r="168" spans="1:5" ht="16.5" x14ac:dyDescent="0.3">
      <c r="A168" s="75">
        <f t="shared" si="18"/>
        <v>71</v>
      </c>
      <c r="B168" s="75">
        <f>SUM(B$3:B73)</f>
        <v>3385</v>
      </c>
      <c r="C168" s="75">
        <f>SUM(C$3:C73)</f>
        <v>2937</v>
      </c>
      <c r="D168" s="75">
        <f>SUM(D$3:D73)</f>
        <v>3148</v>
      </c>
      <c r="E168" s="75">
        <f>SUM(E$3:E73)</f>
        <v>3243</v>
      </c>
    </row>
    <row r="169" spans="1:5" ht="16.5" x14ac:dyDescent="0.3">
      <c r="A169" s="75">
        <f t="shared" si="18"/>
        <v>72</v>
      </c>
      <c r="B169" s="75">
        <f>SUM(B$3:B74)</f>
        <v>3419</v>
      </c>
      <c r="C169" s="75">
        <f>SUM(C$3:C74)</f>
        <v>3002</v>
      </c>
      <c r="D169" s="75">
        <f>SUM(D$3:D74)</f>
        <v>3182</v>
      </c>
      <c r="E169" s="75">
        <f>SUM(E$3:E74)</f>
        <v>3284</v>
      </c>
    </row>
    <row r="170" spans="1:5" ht="16.5" x14ac:dyDescent="0.3">
      <c r="A170" s="75">
        <f t="shared" si="18"/>
        <v>73</v>
      </c>
      <c r="B170" s="75">
        <f>SUM(B$3:B75)</f>
        <v>3459</v>
      </c>
      <c r="C170" s="75">
        <f>SUM(C$3:C75)</f>
        <v>3068</v>
      </c>
      <c r="D170" s="75">
        <f>SUM(D$3:D75)</f>
        <v>3216</v>
      </c>
      <c r="E170" s="75">
        <f>SUM(E$3:E75)</f>
        <v>3325</v>
      </c>
    </row>
    <row r="171" spans="1:5" ht="16.5" x14ac:dyDescent="0.3">
      <c r="A171" s="75">
        <f t="shared" si="18"/>
        <v>74</v>
      </c>
      <c r="B171" s="75">
        <f>SUM(B$3:B76)</f>
        <v>3484</v>
      </c>
      <c r="C171" s="75">
        <f>SUM(C$3:C76)</f>
        <v>3134</v>
      </c>
      <c r="D171" s="75">
        <f>SUM(D$3:D76)</f>
        <v>3281</v>
      </c>
      <c r="E171" s="75">
        <f>SUM(E$3:E76)</f>
        <v>3373</v>
      </c>
    </row>
    <row r="172" spans="1:5" ht="16.5" x14ac:dyDescent="0.3">
      <c r="A172" s="75">
        <f t="shared" si="18"/>
        <v>75</v>
      </c>
      <c r="B172" s="75">
        <f>SUM(B$3:B77)</f>
        <v>3505</v>
      </c>
      <c r="C172" s="75">
        <f>SUM(C$3:C77)</f>
        <v>3200</v>
      </c>
      <c r="D172" s="75">
        <f>SUM(D$3:D77)</f>
        <v>3344</v>
      </c>
      <c r="E172" s="75">
        <f>SUM(E$3:E77)</f>
        <v>3443</v>
      </c>
    </row>
    <row r="173" spans="1:5" ht="16.5" x14ac:dyDescent="0.3">
      <c r="A173" s="75">
        <f t="shared" si="18"/>
        <v>76</v>
      </c>
      <c r="B173" s="75">
        <f>SUM(B$3:B78)</f>
        <v>3536</v>
      </c>
      <c r="C173" s="75">
        <f>SUM(C$3:C78)</f>
        <v>3269</v>
      </c>
      <c r="D173" s="75">
        <f>SUM(D$3:D78)</f>
        <v>3405</v>
      </c>
      <c r="E173" s="75">
        <f>SUM(E$3:E78)</f>
        <v>3477</v>
      </c>
    </row>
    <row r="174" spans="1:5" ht="16.5" x14ac:dyDescent="0.3">
      <c r="A174" s="75">
        <f t="shared" si="18"/>
        <v>77</v>
      </c>
      <c r="B174" s="75">
        <f>SUM(B$3:B79)</f>
        <v>3572</v>
      </c>
      <c r="C174" s="75">
        <f>SUM(C$3:C79)</f>
        <v>3338</v>
      </c>
      <c r="D174" s="75">
        <f>SUM(D$3:D79)</f>
        <v>3443</v>
      </c>
      <c r="E174" s="75">
        <f>SUM(E$3:E79)</f>
        <v>3515</v>
      </c>
    </row>
    <row r="175" spans="1:5" ht="16.5" x14ac:dyDescent="0.3">
      <c r="A175" s="75">
        <f t="shared" si="18"/>
        <v>78</v>
      </c>
      <c r="B175" s="75">
        <f>SUM(B$3:B80)</f>
        <v>3620</v>
      </c>
      <c r="C175" s="75">
        <f>SUM(C$3:C80)</f>
        <v>3408</v>
      </c>
      <c r="D175" s="75">
        <f>SUM(D$3:D80)</f>
        <v>3508</v>
      </c>
      <c r="E175" s="75">
        <f>SUM(E$3:E80)</f>
        <v>3572</v>
      </c>
    </row>
    <row r="176" spans="1:5" ht="16.5" x14ac:dyDescent="0.3">
      <c r="A176" s="75">
        <f t="shared" si="18"/>
        <v>79</v>
      </c>
      <c r="B176" s="75">
        <f>SUM(B$3:B81)</f>
        <v>3670</v>
      </c>
      <c r="C176" s="75">
        <f>SUM(C$3:C81)</f>
        <v>3480</v>
      </c>
      <c r="D176" s="75">
        <f>SUM(D$3:D81)</f>
        <v>3578</v>
      </c>
      <c r="E176" s="75">
        <f>SUM(E$3:E81)</f>
        <v>3644</v>
      </c>
    </row>
    <row r="177" spans="1:5" ht="16.5" x14ac:dyDescent="0.3">
      <c r="A177" s="75">
        <f t="shared" si="18"/>
        <v>80</v>
      </c>
      <c r="B177" s="75">
        <f>SUM(B$3:B82)</f>
        <v>3682</v>
      </c>
      <c r="C177" s="75">
        <f>SUM(C$3:C82)</f>
        <v>3552</v>
      </c>
      <c r="D177" s="75">
        <f>SUM(D$3:D82)</f>
        <v>3633</v>
      </c>
      <c r="E177" s="75">
        <f>SUM(E$3:E82)</f>
        <v>3687</v>
      </c>
    </row>
    <row r="178" spans="1:5" ht="16.5" x14ac:dyDescent="0.3">
      <c r="A178" s="75">
        <f t="shared" si="18"/>
        <v>81</v>
      </c>
      <c r="B178" s="75">
        <f>SUM(B$3:B83)</f>
        <v>3734</v>
      </c>
      <c r="C178" s="75">
        <f>SUM(C$3:C83)</f>
        <v>3629</v>
      </c>
      <c r="D178" s="75">
        <f>SUM(D$3:D83)</f>
        <v>3669</v>
      </c>
      <c r="E178" s="75">
        <f>SUM(E$3:E83)</f>
        <v>3723</v>
      </c>
    </row>
    <row r="179" spans="1:5" ht="16.5" x14ac:dyDescent="0.3">
      <c r="A179" s="75">
        <f t="shared" si="18"/>
        <v>82</v>
      </c>
      <c r="B179" s="75">
        <f>SUM(B$3:B84)</f>
        <v>3794</v>
      </c>
      <c r="C179" s="75">
        <f>SUM(C$3:C84)</f>
        <v>3711</v>
      </c>
      <c r="D179" s="75">
        <f>SUM(D$3:D84)</f>
        <v>3751</v>
      </c>
      <c r="E179" s="75">
        <f>SUM(E$3:E84)</f>
        <v>3800</v>
      </c>
    </row>
    <row r="180" spans="1:5" ht="16.5" x14ac:dyDescent="0.3">
      <c r="A180" s="75">
        <f t="shared" si="18"/>
        <v>83</v>
      </c>
      <c r="B180" s="75">
        <f>SUM(B$3:B85)</f>
        <v>3849</v>
      </c>
      <c r="C180" s="75">
        <f>SUM(C$3:C85)</f>
        <v>3793</v>
      </c>
      <c r="D180" s="75">
        <f>SUM(D$3:D85)</f>
        <v>3839</v>
      </c>
      <c r="E180" s="75">
        <f>SUM(E$3:E85)</f>
        <v>3854</v>
      </c>
    </row>
    <row r="181" spans="1:5" ht="16.5" x14ac:dyDescent="0.3">
      <c r="A181" s="75">
        <f t="shared" si="18"/>
        <v>84</v>
      </c>
      <c r="B181" s="75">
        <f>SUM(B$3:B86)</f>
        <v>3881</v>
      </c>
      <c r="C181" s="75">
        <f>SUM(C$3:C86)</f>
        <v>3881</v>
      </c>
      <c r="D181" s="75">
        <f>SUM(D$3:D86)</f>
        <v>3881</v>
      </c>
      <c r="E181" s="75">
        <f>SUM(E$3:E86)</f>
        <v>3881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4147F-BF58-45EE-BBAB-D2CBC1DFB3D3}">
  <dimension ref="A1:AM181"/>
  <sheetViews>
    <sheetView topLeftCell="AF1" zoomScale="75" zoomScaleNormal="75" workbookViewId="0">
      <selection activeCell="AN1" sqref="AN1:BO1048576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16384" width="9.140625" style="94"/>
  </cols>
  <sheetData>
    <row r="1" spans="1:26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</row>
    <row r="2" spans="1:26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14 - 21</v>
      </c>
      <c r="G2" s="104">
        <f>Y4</f>
        <v>14</v>
      </c>
      <c r="H2" s="105">
        <f t="shared" ref="H2:H14" si="0">G2+$Y$3</f>
        <v>21</v>
      </c>
      <c r="I2" s="160">
        <f>COUNTIF($B$3:$B$86, "&lt;"&amp;H2)</f>
        <v>2</v>
      </c>
      <c r="J2" s="106">
        <f>I2</f>
        <v>2</v>
      </c>
      <c r="K2" s="107">
        <f t="shared" ref="K2:K14" si="1">J2/$J$15</f>
        <v>2.3809523809523808E-2</v>
      </c>
      <c r="L2" s="108">
        <f t="shared" ref="L2:L14" si="2">I2/$J$15</f>
        <v>2.3809523809523808E-2</v>
      </c>
      <c r="N2" s="128" t="s">
        <v>12</v>
      </c>
      <c r="O2" s="131">
        <f>AVERAGE($B$3:$B$86)</f>
        <v>46.095238095238095</v>
      </c>
      <c r="P2" s="131">
        <f t="shared" ref="P2:Q2" si="3">AVERAGE($B$3:$B$86)</f>
        <v>46.095238095238095</v>
      </c>
      <c r="Q2" s="131">
        <f t="shared" si="3"/>
        <v>46.095238095238095</v>
      </c>
      <c r="R2" s="131">
        <f>AVERAGE($D$3:$D$86)</f>
        <v>46.095238095238095</v>
      </c>
      <c r="V2" s="94" t="s">
        <v>102</v>
      </c>
      <c r="Y2" s="94">
        <f>ROUND(O6/10,0)</f>
        <v>7</v>
      </c>
    </row>
    <row r="3" spans="1:26" ht="17.25" thickBot="1" x14ac:dyDescent="0.35">
      <c r="A3" s="9">
        <v>1</v>
      </c>
      <c r="B3" s="109">
        <v>41</v>
      </c>
      <c r="C3" s="110">
        <v>20</v>
      </c>
      <c r="D3" s="111">
        <v>20</v>
      </c>
      <c r="E3" s="112">
        <v>20</v>
      </c>
      <c r="F3" s="113" t="str">
        <f t="shared" ref="F3:F14" si="4">G3&amp;" - "&amp;H3</f>
        <v>21 - 28</v>
      </c>
      <c r="G3" s="114">
        <f>H2</f>
        <v>21</v>
      </c>
      <c r="H3" s="115">
        <f t="shared" si="0"/>
        <v>28</v>
      </c>
      <c r="I3" s="160">
        <f t="shared" ref="I3:I14" si="5">COUNTIF($B$3:$B$86, "&lt;"&amp;H3)</f>
        <v>8</v>
      </c>
      <c r="J3" s="116">
        <f>I3-I2</f>
        <v>6</v>
      </c>
      <c r="K3" s="117">
        <f t="shared" si="1"/>
        <v>7.1428571428571425E-2</v>
      </c>
      <c r="L3" s="118">
        <f t="shared" si="2"/>
        <v>9.5238095238095233E-2</v>
      </c>
      <c r="N3" s="152" t="s">
        <v>99</v>
      </c>
      <c r="O3" s="158">
        <f>MEDIAN(B$3:B$86)</f>
        <v>42.5</v>
      </c>
      <c r="P3" s="158">
        <f t="shared" ref="P3:R3" si="6">MEDIAN(C$3:C$86)</f>
        <v>42.5</v>
      </c>
      <c r="Q3" s="158">
        <f t="shared" si="6"/>
        <v>42.5</v>
      </c>
      <c r="R3" s="158">
        <f t="shared" si="6"/>
        <v>42.5</v>
      </c>
      <c r="V3" s="94" t="s">
        <v>103</v>
      </c>
      <c r="Y3" s="94">
        <f>ROUND(Y2,-LEN(Y2)+1)</f>
        <v>7</v>
      </c>
    </row>
    <row r="4" spans="1:26" ht="17.25" thickBot="1" x14ac:dyDescent="0.35">
      <c r="A4" s="9">
        <v>2</v>
      </c>
      <c r="B4" s="109">
        <v>26</v>
      </c>
      <c r="C4" s="110">
        <v>20</v>
      </c>
      <c r="D4" s="111">
        <v>37</v>
      </c>
      <c r="E4" s="112">
        <v>60</v>
      </c>
      <c r="F4" s="113" t="str">
        <f t="shared" si="4"/>
        <v>28 - 35</v>
      </c>
      <c r="G4" s="114">
        <f t="shared" ref="G4:G13" si="7">H3</f>
        <v>28</v>
      </c>
      <c r="H4" s="115">
        <f t="shared" si="0"/>
        <v>35</v>
      </c>
      <c r="I4" s="160">
        <f t="shared" si="5"/>
        <v>20</v>
      </c>
      <c r="J4" s="116">
        <f t="shared" ref="J4:J14" si="8">I4-I3</f>
        <v>12</v>
      </c>
      <c r="K4" s="117">
        <f t="shared" si="1"/>
        <v>0.14285714285714285</v>
      </c>
      <c r="L4" s="118">
        <f t="shared" si="2"/>
        <v>0.23809523809523808</v>
      </c>
      <c r="N4" s="129" t="s">
        <v>13</v>
      </c>
      <c r="O4" s="132">
        <f>MAX(B$3:B$86)</f>
        <v>87</v>
      </c>
      <c r="P4" s="132">
        <f t="shared" ref="P4:R4" si="9">MAX(C$3:C$86)</f>
        <v>87</v>
      </c>
      <c r="Q4" s="132">
        <f t="shared" si="9"/>
        <v>87</v>
      </c>
      <c r="R4" s="132">
        <f t="shared" si="9"/>
        <v>87</v>
      </c>
      <c r="V4" s="94" t="s">
        <v>104</v>
      </c>
      <c r="Y4" s="94">
        <f>Y3*INT(O5/Y3)</f>
        <v>14</v>
      </c>
    </row>
    <row r="5" spans="1:26" ht="17.25" thickBot="1" x14ac:dyDescent="0.35">
      <c r="A5" s="9">
        <v>3</v>
      </c>
      <c r="B5" s="109">
        <v>40</v>
      </c>
      <c r="C5" s="110">
        <v>25</v>
      </c>
      <c r="D5" s="111">
        <v>34</v>
      </c>
      <c r="E5" s="112">
        <v>49</v>
      </c>
      <c r="F5" s="113" t="str">
        <f t="shared" si="4"/>
        <v>35 - 42</v>
      </c>
      <c r="G5" s="114">
        <f t="shared" si="7"/>
        <v>35</v>
      </c>
      <c r="H5" s="115">
        <f t="shared" si="0"/>
        <v>42</v>
      </c>
      <c r="I5" s="160">
        <f t="shared" si="5"/>
        <v>38</v>
      </c>
      <c r="J5" s="116">
        <f t="shared" si="8"/>
        <v>18</v>
      </c>
      <c r="K5" s="117">
        <f t="shared" si="1"/>
        <v>0.21428571428571427</v>
      </c>
      <c r="L5" s="118">
        <f t="shared" si="2"/>
        <v>0.45238095238095238</v>
      </c>
      <c r="N5" s="129" t="s">
        <v>14</v>
      </c>
      <c r="O5" s="132">
        <f>MIN(B$3:B$84)</f>
        <v>20</v>
      </c>
      <c r="P5" s="132">
        <f t="shared" ref="P5:R5" si="10">MIN(C$3:C$84)</f>
        <v>20</v>
      </c>
      <c r="Q5" s="132">
        <f t="shared" si="10"/>
        <v>20</v>
      </c>
      <c r="R5" s="132">
        <f t="shared" si="10"/>
        <v>20</v>
      </c>
      <c r="V5" s="94" t="s">
        <v>101</v>
      </c>
      <c r="Y5" s="94">
        <f>ROUNDUP(O4/Y3,0)</f>
        <v>13</v>
      </c>
    </row>
    <row r="6" spans="1:26" ht="17.25" thickBot="1" x14ac:dyDescent="0.35">
      <c r="A6" s="9">
        <v>4</v>
      </c>
      <c r="B6" s="109">
        <v>46</v>
      </c>
      <c r="C6" s="110">
        <v>25</v>
      </c>
      <c r="D6" s="111">
        <v>20</v>
      </c>
      <c r="E6" s="112">
        <v>42</v>
      </c>
      <c r="F6" s="113" t="str">
        <f t="shared" si="4"/>
        <v>42 - 49</v>
      </c>
      <c r="G6" s="114">
        <f t="shared" si="7"/>
        <v>42</v>
      </c>
      <c r="H6" s="115">
        <f t="shared" si="0"/>
        <v>49</v>
      </c>
      <c r="I6" s="160">
        <f t="shared" si="5"/>
        <v>52</v>
      </c>
      <c r="J6" s="116">
        <f t="shared" si="8"/>
        <v>14</v>
      </c>
      <c r="K6" s="117">
        <f t="shared" si="1"/>
        <v>0.16666666666666666</v>
      </c>
      <c r="L6" s="118">
        <f t="shared" si="2"/>
        <v>0.61904761904761907</v>
      </c>
      <c r="N6" s="129" t="s">
        <v>5</v>
      </c>
      <c r="O6" s="132">
        <f>O4-O5</f>
        <v>67</v>
      </c>
      <c r="P6" s="132">
        <f t="shared" ref="P6:R6" si="11">P4-P5</f>
        <v>67</v>
      </c>
      <c r="Q6" s="132">
        <f t="shared" si="11"/>
        <v>67</v>
      </c>
      <c r="R6" s="132">
        <f t="shared" si="11"/>
        <v>67</v>
      </c>
      <c r="V6" s="102" t="s">
        <v>105</v>
      </c>
      <c r="W6" s="102"/>
      <c r="X6" s="102"/>
      <c r="Y6" s="94">
        <f>Y5*Y3</f>
        <v>91</v>
      </c>
    </row>
    <row r="7" spans="1:26" ht="17.25" thickBot="1" x14ac:dyDescent="0.35">
      <c r="A7" s="9">
        <v>5</v>
      </c>
      <c r="B7" s="109">
        <v>60</v>
      </c>
      <c r="C7" s="110">
        <v>26</v>
      </c>
      <c r="D7" s="111">
        <v>27</v>
      </c>
      <c r="E7" s="112">
        <v>42</v>
      </c>
      <c r="F7" s="113" t="str">
        <f t="shared" si="4"/>
        <v>49 - 56</v>
      </c>
      <c r="G7" s="114">
        <f t="shared" si="7"/>
        <v>49</v>
      </c>
      <c r="H7" s="115">
        <f t="shared" si="0"/>
        <v>56</v>
      </c>
      <c r="I7" s="160">
        <f t="shared" si="5"/>
        <v>64</v>
      </c>
      <c r="J7" s="116">
        <f t="shared" si="8"/>
        <v>12</v>
      </c>
      <c r="K7" s="117">
        <f t="shared" si="1"/>
        <v>0.14285714285714285</v>
      </c>
      <c r="L7" s="118">
        <f t="shared" si="2"/>
        <v>0.76190476190476186</v>
      </c>
      <c r="N7" s="129" t="s">
        <v>15</v>
      </c>
      <c r="O7" s="132">
        <f>_xlfn.STDEV.S(B$3:B$86)</f>
        <v>15.289668176735425</v>
      </c>
      <c r="P7" s="132">
        <f t="shared" ref="P7:R7" si="12">_xlfn.STDEV.S(C$3:C$86)</f>
        <v>15.289668176735425</v>
      </c>
      <c r="Q7" s="132">
        <f t="shared" si="12"/>
        <v>15.289668176735425</v>
      </c>
      <c r="R7" s="132">
        <f t="shared" si="12"/>
        <v>15.289668176735425</v>
      </c>
      <c r="V7" s="94" t="s">
        <v>106</v>
      </c>
      <c r="Y7" s="94">
        <v>4</v>
      </c>
    </row>
    <row r="8" spans="1:26" ht="17.25" thickBot="1" x14ac:dyDescent="0.35">
      <c r="A8" s="9">
        <v>6</v>
      </c>
      <c r="B8" s="109">
        <v>87</v>
      </c>
      <c r="C8" s="110">
        <v>26</v>
      </c>
      <c r="D8" s="111">
        <v>34</v>
      </c>
      <c r="E8" s="112">
        <v>47</v>
      </c>
      <c r="F8" s="113" t="str">
        <f t="shared" si="4"/>
        <v>56 - 63</v>
      </c>
      <c r="G8" s="114">
        <f t="shared" si="7"/>
        <v>56</v>
      </c>
      <c r="H8" s="115">
        <f t="shared" si="0"/>
        <v>63</v>
      </c>
      <c r="I8" s="160">
        <f t="shared" si="5"/>
        <v>73</v>
      </c>
      <c r="J8" s="116">
        <f t="shared" si="8"/>
        <v>9</v>
      </c>
      <c r="K8" s="117">
        <f t="shared" si="1"/>
        <v>0.10714285714285714</v>
      </c>
      <c r="L8" s="118">
        <f t="shared" si="2"/>
        <v>0.86904761904761907</v>
      </c>
      <c r="N8" s="129" t="s">
        <v>16</v>
      </c>
      <c r="O8" s="132">
        <f>O7/O2</f>
        <v>0.33169734680934293</v>
      </c>
      <c r="P8" s="132">
        <f t="shared" ref="P8:R8" si="13">P7/P2</f>
        <v>0.33169734680934293</v>
      </c>
      <c r="Q8" s="132">
        <f t="shared" si="13"/>
        <v>0.33169734680934293</v>
      </c>
      <c r="R8" s="132">
        <f t="shared" si="13"/>
        <v>0.33169734680934293</v>
      </c>
    </row>
    <row r="9" spans="1:26" ht="17.25" thickBot="1" x14ac:dyDescent="0.35">
      <c r="A9" s="9">
        <v>7</v>
      </c>
      <c r="B9" s="109">
        <v>25</v>
      </c>
      <c r="C9" s="110">
        <v>27</v>
      </c>
      <c r="D9" s="111">
        <v>36</v>
      </c>
      <c r="E9" s="112">
        <v>76</v>
      </c>
      <c r="F9" s="113" t="str">
        <f t="shared" si="4"/>
        <v>63 - 70</v>
      </c>
      <c r="G9" s="114">
        <f t="shared" si="7"/>
        <v>63</v>
      </c>
      <c r="H9" s="115">
        <f t="shared" si="0"/>
        <v>70</v>
      </c>
      <c r="I9" s="160">
        <f t="shared" si="5"/>
        <v>77</v>
      </c>
      <c r="J9" s="116">
        <f t="shared" si="8"/>
        <v>4</v>
      </c>
      <c r="K9" s="117">
        <f t="shared" si="1"/>
        <v>4.7619047619047616E-2</v>
      </c>
      <c r="L9" s="118">
        <f t="shared" si="2"/>
        <v>0.91666666666666663</v>
      </c>
      <c r="N9" s="152" t="s">
        <v>100</v>
      </c>
      <c r="O9" s="153">
        <f>O2/O3</f>
        <v>1.0845938375350139</v>
      </c>
      <c r="P9" s="153">
        <f t="shared" ref="P9:R9" si="14">P2/P3</f>
        <v>1.0845938375350139</v>
      </c>
      <c r="Q9" s="153">
        <f t="shared" si="14"/>
        <v>1.0845938375350139</v>
      </c>
      <c r="R9" s="153">
        <f t="shared" si="14"/>
        <v>1.0845938375350139</v>
      </c>
    </row>
    <row r="10" spans="1:26" ht="17.25" thickBot="1" x14ac:dyDescent="0.35">
      <c r="A10" s="9">
        <v>8</v>
      </c>
      <c r="B10" s="109">
        <v>47</v>
      </c>
      <c r="C10" s="110">
        <v>27</v>
      </c>
      <c r="D10" s="111">
        <v>26</v>
      </c>
      <c r="E10" s="112">
        <v>41</v>
      </c>
      <c r="F10" s="113" t="str">
        <f t="shared" si="4"/>
        <v>70 - 77</v>
      </c>
      <c r="G10" s="114">
        <f t="shared" si="7"/>
        <v>70</v>
      </c>
      <c r="H10" s="115">
        <f t="shared" si="0"/>
        <v>77</v>
      </c>
      <c r="I10" s="160">
        <f t="shared" si="5"/>
        <v>80</v>
      </c>
      <c r="J10" s="116">
        <f t="shared" si="8"/>
        <v>3</v>
      </c>
      <c r="K10" s="117">
        <f t="shared" si="1"/>
        <v>3.5714285714285712E-2</v>
      </c>
      <c r="L10" s="118">
        <f t="shared" si="2"/>
        <v>0.95238095238095233</v>
      </c>
      <c r="N10" s="130" t="s">
        <v>91</v>
      </c>
      <c r="O10" s="133">
        <f>O6/O2</f>
        <v>1.4535123966942149</v>
      </c>
      <c r="P10" s="133">
        <f t="shared" ref="P10:R10" si="15">P6/P2</f>
        <v>1.4535123966942149</v>
      </c>
      <c r="Q10" s="133">
        <f t="shared" si="15"/>
        <v>1.4535123966942149</v>
      </c>
      <c r="R10" s="133">
        <f t="shared" si="15"/>
        <v>1.4535123966942149</v>
      </c>
    </row>
    <row r="11" spans="1:26" ht="17.25" thickBot="1" x14ac:dyDescent="0.35">
      <c r="A11" s="9">
        <v>9</v>
      </c>
      <c r="B11" s="109">
        <v>27</v>
      </c>
      <c r="C11" s="110">
        <v>28</v>
      </c>
      <c r="D11" s="111">
        <v>36</v>
      </c>
      <c r="E11" s="112">
        <v>26</v>
      </c>
      <c r="F11" s="113" t="str">
        <f t="shared" si="4"/>
        <v>77 - 84</v>
      </c>
      <c r="G11" s="114">
        <f t="shared" si="7"/>
        <v>77</v>
      </c>
      <c r="H11" s="115">
        <f t="shared" si="0"/>
        <v>84</v>
      </c>
      <c r="I11" s="160">
        <f t="shared" si="5"/>
        <v>82</v>
      </c>
      <c r="J11" s="116">
        <f t="shared" si="8"/>
        <v>2</v>
      </c>
      <c r="K11" s="117">
        <f t="shared" si="1"/>
        <v>2.3809523809523808E-2</v>
      </c>
      <c r="L11" s="118">
        <f t="shared" si="2"/>
        <v>0.97619047619047616</v>
      </c>
    </row>
    <row r="12" spans="1:26" ht="17.25" thickBot="1" x14ac:dyDescent="0.35">
      <c r="A12" s="9">
        <v>10</v>
      </c>
      <c r="B12" s="109">
        <v>41</v>
      </c>
      <c r="C12" s="110">
        <v>29</v>
      </c>
      <c r="D12" s="111">
        <v>34</v>
      </c>
      <c r="E12" s="112">
        <v>58</v>
      </c>
      <c r="F12" s="113" t="str">
        <f t="shared" si="4"/>
        <v>84 - 91</v>
      </c>
      <c r="G12" s="114">
        <f t="shared" si="7"/>
        <v>84</v>
      </c>
      <c r="H12" s="115">
        <f t="shared" si="0"/>
        <v>91</v>
      </c>
      <c r="I12" s="160">
        <f t="shared" si="5"/>
        <v>84</v>
      </c>
      <c r="J12" s="116">
        <f t="shared" si="8"/>
        <v>2</v>
      </c>
      <c r="K12" s="117">
        <f t="shared" si="1"/>
        <v>2.3809523809523808E-2</v>
      </c>
      <c r="L12" s="118">
        <f t="shared" si="2"/>
        <v>1</v>
      </c>
    </row>
    <row r="13" spans="1:26" ht="17.25" thickBot="1" x14ac:dyDescent="0.35">
      <c r="A13" s="9">
        <v>11</v>
      </c>
      <c r="B13" s="109">
        <v>36</v>
      </c>
      <c r="C13" s="110">
        <v>30</v>
      </c>
      <c r="D13" s="111">
        <v>60</v>
      </c>
      <c r="E13" s="112">
        <v>47</v>
      </c>
      <c r="F13" s="113" t="str">
        <f t="shared" si="4"/>
        <v>91 - 98</v>
      </c>
      <c r="G13" s="114">
        <f t="shared" si="7"/>
        <v>91</v>
      </c>
      <c r="H13" s="115">
        <f t="shared" si="0"/>
        <v>98</v>
      </c>
      <c r="I13" s="160">
        <f t="shared" si="5"/>
        <v>84</v>
      </c>
      <c r="J13" s="116">
        <f t="shared" si="8"/>
        <v>0</v>
      </c>
      <c r="K13" s="117">
        <f t="shared" si="1"/>
        <v>0</v>
      </c>
      <c r="L13" s="118">
        <f t="shared" si="2"/>
        <v>1</v>
      </c>
    </row>
    <row r="14" spans="1:26" ht="17.25" thickBot="1" x14ac:dyDescent="0.35">
      <c r="A14" s="9">
        <v>12</v>
      </c>
      <c r="B14" s="109">
        <v>36</v>
      </c>
      <c r="C14" s="110">
        <v>31</v>
      </c>
      <c r="D14" s="111">
        <v>34</v>
      </c>
      <c r="E14" s="112">
        <v>27</v>
      </c>
      <c r="F14" s="120" t="str">
        <f t="shared" si="4"/>
        <v>98 - 105</v>
      </c>
      <c r="G14" s="121">
        <f>H13</f>
        <v>98</v>
      </c>
      <c r="H14" s="122">
        <f t="shared" si="0"/>
        <v>105</v>
      </c>
      <c r="I14" s="161">
        <f t="shared" si="5"/>
        <v>84</v>
      </c>
      <c r="J14" s="123">
        <f t="shared" si="8"/>
        <v>0</v>
      </c>
      <c r="K14" s="124">
        <f t="shared" si="1"/>
        <v>0</v>
      </c>
      <c r="L14" s="125">
        <f t="shared" si="2"/>
        <v>1</v>
      </c>
    </row>
    <row r="15" spans="1:26" ht="16.5" x14ac:dyDescent="0.3">
      <c r="A15" s="9">
        <v>13</v>
      </c>
      <c r="B15" s="109">
        <v>26</v>
      </c>
      <c r="C15" s="110">
        <v>31</v>
      </c>
      <c r="D15" s="111">
        <v>37</v>
      </c>
      <c r="E15" s="112">
        <v>32</v>
      </c>
      <c r="F15" s="126"/>
      <c r="G15" s="116"/>
      <c r="H15" s="116"/>
      <c r="I15" s="116"/>
      <c r="J15" s="116">
        <f>SUM(J2:J14)</f>
        <v>84</v>
      </c>
      <c r="K15" s="117">
        <f>SUM(K2:K14)</f>
        <v>0.99999999999999989</v>
      </c>
      <c r="L15" s="117"/>
    </row>
    <row r="16" spans="1:26" ht="16.5" x14ac:dyDescent="0.3">
      <c r="A16" s="9">
        <v>14</v>
      </c>
      <c r="B16" s="109">
        <v>46</v>
      </c>
      <c r="C16" s="110">
        <v>32</v>
      </c>
      <c r="D16" s="111">
        <v>33</v>
      </c>
      <c r="E16" s="112">
        <v>47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</row>
    <row r="17" spans="1:39" ht="16.5" x14ac:dyDescent="0.3">
      <c r="A17" s="9">
        <v>15</v>
      </c>
      <c r="B17" s="109">
        <v>80</v>
      </c>
      <c r="C17" s="110">
        <v>33</v>
      </c>
      <c r="D17" s="111">
        <v>54</v>
      </c>
      <c r="E17" s="112">
        <v>49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</row>
    <row r="18" spans="1:39" ht="16.5" x14ac:dyDescent="0.3">
      <c r="A18" s="9">
        <v>16</v>
      </c>
      <c r="B18" s="109">
        <v>42</v>
      </c>
      <c r="C18" s="110">
        <v>34</v>
      </c>
      <c r="D18" s="111">
        <v>26</v>
      </c>
      <c r="E18" s="112">
        <v>35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</row>
    <row r="19" spans="1:39" ht="16.5" x14ac:dyDescent="0.3">
      <c r="A19" s="9">
        <v>17</v>
      </c>
      <c r="B19" s="109">
        <v>41</v>
      </c>
      <c r="C19" s="110">
        <v>34</v>
      </c>
      <c r="D19" s="111">
        <v>25</v>
      </c>
      <c r="E19" s="112">
        <v>37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</row>
    <row r="20" spans="1:39" ht="16.5" x14ac:dyDescent="0.3">
      <c r="A20" s="9">
        <v>18</v>
      </c>
      <c r="B20" s="109">
        <v>34</v>
      </c>
      <c r="C20" s="110">
        <v>34</v>
      </c>
      <c r="D20" s="111">
        <v>37</v>
      </c>
      <c r="E20" s="112">
        <v>50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</row>
    <row r="21" spans="1:39" ht="16.5" x14ac:dyDescent="0.3">
      <c r="A21" s="9">
        <v>19</v>
      </c>
      <c r="B21" s="109">
        <v>52</v>
      </c>
      <c r="C21" s="110">
        <v>34</v>
      </c>
      <c r="D21" s="111">
        <v>47</v>
      </c>
      <c r="E21" s="112">
        <v>46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</row>
    <row r="22" spans="1:39" ht="16.5" x14ac:dyDescent="0.3">
      <c r="A22" s="9">
        <v>20</v>
      </c>
      <c r="B22" s="109">
        <v>49</v>
      </c>
      <c r="C22" s="110">
        <v>34</v>
      </c>
      <c r="D22" s="111">
        <v>42</v>
      </c>
      <c r="E22" s="112">
        <v>34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</row>
    <row r="23" spans="1:39" ht="16.5" x14ac:dyDescent="0.3">
      <c r="A23" s="9">
        <v>21</v>
      </c>
      <c r="B23" s="109">
        <v>20</v>
      </c>
      <c r="C23" s="110">
        <v>35</v>
      </c>
      <c r="D23" s="111">
        <v>42</v>
      </c>
      <c r="E23" s="112">
        <v>38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</row>
    <row r="24" spans="1:39" ht="16.5" x14ac:dyDescent="0.3">
      <c r="A24" s="9">
        <v>22</v>
      </c>
      <c r="B24" s="109">
        <v>49</v>
      </c>
      <c r="C24" s="110">
        <v>35</v>
      </c>
      <c r="D24" s="111">
        <v>42</v>
      </c>
      <c r="E24" s="112">
        <v>43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</row>
    <row r="25" spans="1:39" ht="16.5" x14ac:dyDescent="0.3">
      <c r="A25" s="9">
        <v>23</v>
      </c>
      <c r="B25" s="109">
        <v>20</v>
      </c>
      <c r="C25" s="110">
        <v>36</v>
      </c>
      <c r="D25" s="111">
        <v>55</v>
      </c>
      <c r="E25" s="112">
        <v>49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</row>
    <row r="26" spans="1:39" ht="16.5" x14ac:dyDescent="0.3">
      <c r="A26" s="9">
        <v>24</v>
      </c>
      <c r="B26" s="109">
        <v>76</v>
      </c>
      <c r="C26" s="110">
        <v>36</v>
      </c>
      <c r="D26" s="111">
        <v>42</v>
      </c>
      <c r="E26" s="112">
        <v>42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</row>
    <row r="27" spans="1:39" ht="16.5" x14ac:dyDescent="0.3">
      <c r="A27" s="9">
        <v>25</v>
      </c>
      <c r="B27" s="109">
        <v>43</v>
      </c>
      <c r="C27" s="110">
        <v>37</v>
      </c>
      <c r="D27" s="111">
        <v>39</v>
      </c>
      <c r="E27" s="112">
        <v>33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</row>
    <row r="28" spans="1:39" ht="16.5" x14ac:dyDescent="0.3">
      <c r="A28" s="9">
        <v>26</v>
      </c>
      <c r="B28" s="109">
        <v>74</v>
      </c>
      <c r="C28" s="110">
        <v>37</v>
      </c>
      <c r="D28" s="111">
        <v>41</v>
      </c>
      <c r="E28" s="112">
        <v>54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</row>
    <row r="29" spans="1:39" ht="16.5" x14ac:dyDescent="0.3">
      <c r="A29" s="9">
        <v>27</v>
      </c>
      <c r="B29" s="109">
        <v>39</v>
      </c>
      <c r="C29" s="110">
        <v>37</v>
      </c>
      <c r="D29" s="111">
        <v>49</v>
      </c>
      <c r="E29" s="112">
        <v>66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</row>
    <row r="30" spans="1:39" ht="16.5" x14ac:dyDescent="0.3">
      <c r="A30" s="9">
        <v>28</v>
      </c>
      <c r="B30" s="109">
        <v>80</v>
      </c>
      <c r="C30" s="110">
        <v>37</v>
      </c>
      <c r="D30" s="111">
        <v>43</v>
      </c>
      <c r="E30" s="112">
        <v>31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</row>
    <row r="31" spans="1:39" ht="16.5" x14ac:dyDescent="0.3">
      <c r="A31" s="9">
        <v>29</v>
      </c>
      <c r="B31" s="109">
        <v>49</v>
      </c>
      <c r="C31" s="110">
        <v>38</v>
      </c>
      <c r="D31" s="111">
        <v>30</v>
      </c>
      <c r="E31" s="112">
        <v>25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</row>
    <row r="32" spans="1:39" ht="16.5" x14ac:dyDescent="0.3">
      <c r="A32" s="9">
        <v>30</v>
      </c>
      <c r="B32" s="109">
        <v>34</v>
      </c>
      <c r="C32" s="110">
        <v>39</v>
      </c>
      <c r="D32" s="111">
        <v>40</v>
      </c>
      <c r="E32" s="112">
        <v>58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</row>
    <row r="33" spans="1:39" ht="16.5" x14ac:dyDescent="0.3">
      <c r="A33" s="9">
        <v>31</v>
      </c>
      <c r="B33" s="109">
        <v>34</v>
      </c>
      <c r="C33" s="110">
        <v>39</v>
      </c>
      <c r="D33" s="111">
        <v>66</v>
      </c>
      <c r="E33" s="112">
        <v>61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</row>
    <row r="34" spans="1:39" ht="16.5" x14ac:dyDescent="0.3">
      <c r="A34" s="9">
        <v>32</v>
      </c>
      <c r="B34" s="109">
        <v>30</v>
      </c>
      <c r="C34" s="110">
        <v>39</v>
      </c>
      <c r="D34" s="111">
        <v>38</v>
      </c>
      <c r="E34" s="112">
        <v>39</v>
      </c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</row>
    <row r="35" spans="1:39" ht="16.5" x14ac:dyDescent="0.3">
      <c r="A35" s="9">
        <v>33</v>
      </c>
      <c r="B35" s="109">
        <v>46</v>
      </c>
      <c r="C35" s="110">
        <v>40</v>
      </c>
      <c r="D35" s="111">
        <v>41</v>
      </c>
      <c r="E35" s="112">
        <v>27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</row>
    <row r="36" spans="1:39" ht="16.5" x14ac:dyDescent="0.3">
      <c r="A36" s="9">
        <v>34</v>
      </c>
      <c r="B36" s="109">
        <v>37</v>
      </c>
      <c r="C36" s="110">
        <v>40</v>
      </c>
      <c r="D36" s="111">
        <v>39</v>
      </c>
      <c r="E36" s="112">
        <v>59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</row>
    <row r="37" spans="1:39" ht="16.5" x14ac:dyDescent="0.3">
      <c r="A37" s="9">
        <v>35</v>
      </c>
      <c r="B37" s="109">
        <v>31</v>
      </c>
      <c r="C37" s="110">
        <v>41</v>
      </c>
      <c r="D37" s="111">
        <v>54</v>
      </c>
      <c r="E37" s="112">
        <v>57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</row>
    <row r="38" spans="1:39" ht="16.5" x14ac:dyDescent="0.3">
      <c r="A38" s="9">
        <v>36</v>
      </c>
      <c r="B38" s="109">
        <v>37</v>
      </c>
      <c r="C38" s="110">
        <v>41</v>
      </c>
      <c r="D38" s="111">
        <v>39</v>
      </c>
      <c r="E38" s="112">
        <v>30</v>
      </c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</row>
    <row r="39" spans="1:39" ht="16.5" x14ac:dyDescent="0.3">
      <c r="A39" s="9">
        <v>37</v>
      </c>
      <c r="B39" s="109">
        <v>58</v>
      </c>
      <c r="C39" s="110">
        <v>41</v>
      </c>
      <c r="D39" s="111">
        <v>32</v>
      </c>
      <c r="E39" s="112">
        <v>20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</row>
    <row r="40" spans="1:39" ht="16.5" x14ac:dyDescent="0.3">
      <c r="A40" s="9">
        <v>38</v>
      </c>
      <c r="B40" s="109">
        <v>86</v>
      </c>
      <c r="C40" s="110">
        <v>41</v>
      </c>
      <c r="D40" s="111">
        <v>46</v>
      </c>
      <c r="E40" s="112">
        <v>46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</row>
    <row r="41" spans="1:39" ht="16.5" x14ac:dyDescent="0.3">
      <c r="A41" s="9">
        <v>39</v>
      </c>
      <c r="B41" s="109">
        <v>76</v>
      </c>
      <c r="C41" s="110">
        <v>42</v>
      </c>
      <c r="D41" s="111">
        <v>68</v>
      </c>
      <c r="E41" s="112">
        <v>86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</row>
    <row r="42" spans="1:39" ht="16.5" x14ac:dyDescent="0.3">
      <c r="A42" s="9">
        <v>40</v>
      </c>
      <c r="B42" s="109">
        <v>60</v>
      </c>
      <c r="C42" s="110">
        <v>42</v>
      </c>
      <c r="D42" s="111">
        <v>25</v>
      </c>
      <c r="E42" s="112">
        <v>36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</row>
    <row r="43" spans="1:39" ht="16.5" x14ac:dyDescent="0.3">
      <c r="A43" s="9">
        <v>41</v>
      </c>
      <c r="B43" s="109">
        <v>31</v>
      </c>
      <c r="C43" s="110">
        <v>42</v>
      </c>
      <c r="D43" s="111">
        <v>34</v>
      </c>
      <c r="E43" s="112">
        <v>34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</row>
    <row r="44" spans="1:39" ht="16.5" x14ac:dyDescent="0.3">
      <c r="A44" s="9">
        <v>42</v>
      </c>
      <c r="B44" s="109">
        <v>55</v>
      </c>
      <c r="C44" s="110">
        <v>42</v>
      </c>
      <c r="D44" s="111">
        <v>49</v>
      </c>
      <c r="E44" s="112">
        <v>54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</row>
    <row r="45" spans="1:39" ht="16.5" x14ac:dyDescent="0.3">
      <c r="A45" s="9">
        <v>43</v>
      </c>
      <c r="B45" s="109">
        <v>66</v>
      </c>
      <c r="C45" s="110">
        <v>43</v>
      </c>
      <c r="D45" s="111">
        <v>60</v>
      </c>
      <c r="E45" s="112">
        <v>59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</row>
    <row r="46" spans="1:39" ht="16.5" x14ac:dyDescent="0.3">
      <c r="A46" s="9">
        <v>44</v>
      </c>
      <c r="B46" s="109">
        <v>57</v>
      </c>
      <c r="C46" s="110">
        <v>43</v>
      </c>
      <c r="D46" s="111">
        <v>46</v>
      </c>
      <c r="E46" s="112">
        <v>31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6.5" x14ac:dyDescent="0.3">
      <c r="A47" s="9">
        <v>45</v>
      </c>
      <c r="B47" s="109">
        <v>43</v>
      </c>
      <c r="C47" s="110">
        <v>46</v>
      </c>
      <c r="D47" s="111">
        <v>27</v>
      </c>
      <c r="E47" s="112">
        <v>26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6.5" x14ac:dyDescent="0.3">
      <c r="A48" s="9">
        <v>46</v>
      </c>
      <c r="B48" s="109">
        <v>55</v>
      </c>
      <c r="C48" s="110">
        <v>46</v>
      </c>
      <c r="D48" s="111">
        <v>49</v>
      </c>
      <c r="E48" s="112">
        <v>74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</row>
    <row r="49" spans="1:39" ht="16.5" x14ac:dyDescent="0.3">
      <c r="A49" s="9">
        <v>47</v>
      </c>
      <c r="B49" s="109">
        <v>27</v>
      </c>
      <c r="C49" s="110">
        <v>46</v>
      </c>
      <c r="D49" s="111">
        <v>61</v>
      </c>
      <c r="E49" s="112">
        <v>51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</row>
    <row r="50" spans="1:39" ht="16.5" x14ac:dyDescent="0.3">
      <c r="A50" s="9">
        <v>48</v>
      </c>
      <c r="B50" s="109">
        <v>42</v>
      </c>
      <c r="C50" s="110">
        <v>46</v>
      </c>
      <c r="D50" s="111">
        <v>31</v>
      </c>
      <c r="E50" s="112">
        <v>39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</row>
    <row r="51" spans="1:39" ht="16.5" x14ac:dyDescent="0.3">
      <c r="A51" s="9">
        <v>49</v>
      </c>
      <c r="B51" s="109">
        <v>34</v>
      </c>
      <c r="C51" s="110">
        <v>46</v>
      </c>
      <c r="D51" s="111">
        <v>47</v>
      </c>
      <c r="E51" s="112">
        <v>40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</row>
    <row r="52" spans="1:39" ht="16.5" x14ac:dyDescent="0.3">
      <c r="A52" s="9">
        <v>50</v>
      </c>
      <c r="B52" s="109">
        <v>38</v>
      </c>
      <c r="C52" s="110">
        <v>47</v>
      </c>
      <c r="D52" s="111">
        <v>41</v>
      </c>
      <c r="E52" s="112">
        <v>46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</row>
    <row r="53" spans="1:39" ht="16.5" x14ac:dyDescent="0.3">
      <c r="A53" s="9">
        <v>51</v>
      </c>
      <c r="B53" s="109">
        <v>51</v>
      </c>
      <c r="C53" s="110">
        <v>47</v>
      </c>
      <c r="D53" s="111">
        <v>55</v>
      </c>
      <c r="E53" s="112">
        <v>43</v>
      </c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</row>
    <row r="54" spans="1:39" ht="16.5" x14ac:dyDescent="0.3">
      <c r="A54" s="9">
        <v>52</v>
      </c>
      <c r="B54" s="109">
        <v>50</v>
      </c>
      <c r="C54" s="110">
        <v>47</v>
      </c>
      <c r="D54" s="111">
        <v>46</v>
      </c>
      <c r="E54" s="112">
        <v>37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</row>
    <row r="55" spans="1:39" ht="16.5" x14ac:dyDescent="0.3">
      <c r="A55" s="9">
        <v>53</v>
      </c>
      <c r="B55" s="109">
        <v>37</v>
      </c>
      <c r="C55" s="110">
        <v>49</v>
      </c>
      <c r="D55" s="111">
        <v>29</v>
      </c>
      <c r="E55" s="112">
        <v>25</v>
      </c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</row>
    <row r="56" spans="1:39" ht="16.5" x14ac:dyDescent="0.3">
      <c r="A56" s="9">
        <v>54</v>
      </c>
      <c r="B56" s="109">
        <v>39</v>
      </c>
      <c r="C56" s="110">
        <v>49</v>
      </c>
      <c r="D56" s="111">
        <v>46</v>
      </c>
      <c r="E56" s="112">
        <v>80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</row>
    <row r="57" spans="1:39" ht="16.5" x14ac:dyDescent="0.3">
      <c r="A57" s="9">
        <v>55</v>
      </c>
      <c r="B57" s="109">
        <v>60</v>
      </c>
      <c r="C57" s="110">
        <v>49</v>
      </c>
      <c r="D57" s="111">
        <v>76</v>
      </c>
      <c r="E57" s="112">
        <v>46</v>
      </c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</row>
    <row r="58" spans="1:39" ht="16.5" x14ac:dyDescent="0.3">
      <c r="A58" s="9">
        <v>56</v>
      </c>
      <c r="B58" s="109">
        <v>47</v>
      </c>
      <c r="C58" s="110">
        <v>49</v>
      </c>
      <c r="D58" s="111">
        <v>40</v>
      </c>
      <c r="E58" s="112">
        <v>41</v>
      </c>
    </row>
    <row r="59" spans="1:39" ht="16.5" x14ac:dyDescent="0.3">
      <c r="A59" s="9">
        <v>57</v>
      </c>
      <c r="B59" s="109">
        <v>47</v>
      </c>
      <c r="C59" s="110">
        <v>50</v>
      </c>
      <c r="D59" s="111">
        <v>28</v>
      </c>
      <c r="E59" s="112">
        <v>35</v>
      </c>
    </row>
    <row r="60" spans="1:39" ht="16.5" x14ac:dyDescent="0.3">
      <c r="A60" s="9">
        <v>58</v>
      </c>
      <c r="B60" s="109">
        <v>40</v>
      </c>
      <c r="C60" s="110">
        <v>50</v>
      </c>
      <c r="D60" s="111">
        <v>43</v>
      </c>
      <c r="E60" s="112">
        <v>60</v>
      </c>
    </row>
    <row r="61" spans="1:39" ht="16.5" x14ac:dyDescent="0.3">
      <c r="A61" s="9">
        <v>59</v>
      </c>
      <c r="B61" s="109">
        <v>59</v>
      </c>
      <c r="C61" s="110">
        <v>51</v>
      </c>
      <c r="D61" s="111">
        <v>80</v>
      </c>
      <c r="E61" s="112">
        <v>55</v>
      </c>
    </row>
    <row r="62" spans="1:39" ht="16.5" x14ac:dyDescent="0.3">
      <c r="A62" s="9">
        <v>60</v>
      </c>
      <c r="B62" s="109">
        <v>42</v>
      </c>
      <c r="C62" s="110">
        <v>52</v>
      </c>
      <c r="D62" s="111">
        <v>35</v>
      </c>
      <c r="E62" s="112">
        <v>36</v>
      </c>
    </row>
    <row r="63" spans="1:39" ht="16.5" x14ac:dyDescent="0.3">
      <c r="A63" s="9">
        <v>61</v>
      </c>
      <c r="B63" s="109">
        <v>46</v>
      </c>
      <c r="C63" s="110">
        <v>54</v>
      </c>
      <c r="D63" s="111">
        <v>50</v>
      </c>
      <c r="E63" s="112">
        <v>42</v>
      </c>
    </row>
    <row r="64" spans="1:39" ht="16.5" x14ac:dyDescent="0.3">
      <c r="A64" s="9">
        <v>62</v>
      </c>
      <c r="B64" s="109">
        <v>37</v>
      </c>
      <c r="C64" s="110">
        <v>54</v>
      </c>
      <c r="D64" s="111">
        <v>51</v>
      </c>
      <c r="E64" s="112">
        <v>67</v>
      </c>
    </row>
    <row r="65" spans="1:39" ht="16.5" x14ac:dyDescent="0.3">
      <c r="A65" s="9">
        <v>63</v>
      </c>
      <c r="B65" s="109">
        <v>69</v>
      </c>
      <c r="C65" s="110">
        <v>55</v>
      </c>
      <c r="D65" s="111">
        <v>59</v>
      </c>
      <c r="E65" s="112">
        <v>60</v>
      </c>
    </row>
    <row r="66" spans="1:39" ht="16.5" x14ac:dyDescent="0.3">
      <c r="A66" s="9">
        <v>64</v>
      </c>
      <c r="B66" s="109">
        <v>67</v>
      </c>
      <c r="C66" s="110">
        <v>55</v>
      </c>
      <c r="D66" s="111">
        <v>50</v>
      </c>
      <c r="E66" s="112">
        <v>34</v>
      </c>
    </row>
    <row r="67" spans="1:39" ht="16.5" x14ac:dyDescent="0.3">
      <c r="A67" s="9">
        <v>65</v>
      </c>
      <c r="B67" s="109">
        <v>32</v>
      </c>
      <c r="C67" s="110">
        <v>57</v>
      </c>
      <c r="D67" s="111">
        <v>31</v>
      </c>
      <c r="E67" s="112">
        <v>29</v>
      </c>
    </row>
    <row r="68" spans="1:39" ht="16.5" x14ac:dyDescent="0.3">
      <c r="A68" s="9">
        <v>66</v>
      </c>
      <c r="B68" s="109">
        <v>49</v>
      </c>
      <c r="C68" s="110">
        <v>58</v>
      </c>
      <c r="D68" s="111">
        <v>58</v>
      </c>
      <c r="E68" s="112">
        <v>49</v>
      </c>
    </row>
    <row r="69" spans="1:39" ht="16.5" x14ac:dyDescent="0.3">
      <c r="A69" s="9">
        <v>67</v>
      </c>
      <c r="B69" s="109">
        <v>28</v>
      </c>
      <c r="C69" s="110">
        <v>58</v>
      </c>
      <c r="D69" s="111">
        <v>67</v>
      </c>
      <c r="E69" s="112">
        <v>68</v>
      </c>
    </row>
    <row r="70" spans="1:39" ht="16.5" x14ac:dyDescent="0.3">
      <c r="A70" s="9">
        <v>68</v>
      </c>
      <c r="B70" s="109">
        <v>54</v>
      </c>
      <c r="C70" s="110">
        <v>59</v>
      </c>
      <c r="D70" s="111">
        <v>37</v>
      </c>
      <c r="E70" s="112">
        <v>37</v>
      </c>
    </row>
    <row r="71" spans="1:39" ht="16.5" x14ac:dyDescent="0.3">
      <c r="A71" s="9">
        <v>69</v>
      </c>
      <c r="B71" s="109">
        <v>25</v>
      </c>
      <c r="C71" s="110">
        <v>59</v>
      </c>
      <c r="D71" s="111">
        <v>41</v>
      </c>
      <c r="E71" s="112">
        <v>40</v>
      </c>
    </row>
    <row r="72" spans="1:39" ht="16.5" x14ac:dyDescent="0.3">
      <c r="A72" s="9">
        <v>70</v>
      </c>
      <c r="B72" s="109">
        <v>59</v>
      </c>
      <c r="C72" s="110">
        <v>60</v>
      </c>
      <c r="D72" s="111">
        <v>49</v>
      </c>
      <c r="E72" s="112">
        <v>50</v>
      </c>
    </row>
    <row r="73" spans="1:39" ht="16.5" x14ac:dyDescent="0.3">
      <c r="A73" s="9">
        <v>71</v>
      </c>
      <c r="B73" s="109">
        <v>58</v>
      </c>
      <c r="C73" s="110">
        <v>60</v>
      </c>
      <c r="D73" s="111">
        <v>86</v>
      </c>
      <c r="E73" s="112">
        <v>46</v>
      </c>
    </row>
    <row r="74" spans="1:39" ht="16.5" x14ac:dyDescent="0.3">
      <c r="A74" s="9">
        <v>72</v>
      </c>
      <c r="B74" s="109">
        <v>41</v>
      </c>
      <c r="C74" s="110">
        <v>60</v>
      </c>
      <c r="D74" s="111">
        <v>59</v>
      </c>
      <c r="E74" s="112">
        <v>28</v>
      </c>
    </row>
    <row r="75" spans="1:39" ht="16.5" x14ac:dyDescent="0.3">
      <c r="A75" s="9">
        <v>73</v>
      </c>
      <c r="B75" s="109">
        <v>29</v>
      </c>
      <c r="C75" s="110">
        <v>61</v>
      </c>
      <c r="D75" s="111">
        <v>58</v>
      </c>
      <c r="E75" s="112">
        <v>34</v>
      </c>
    </row>
    <row r="76" spans="1:39" ht="16.5" x14ac:dyDescent="0.3">
      <c r="A76" s="9">
        <v>74</v>
      </c>
      <c r="B76" s="109">
        <v>68</v>
      </c>
      <c r="C76" s="110">
        <v>66</v>
      </c>
      <c r="D76" s="111">
        <v>47</v>
      </c>
      <c r="E76" s="112">
        <v>80</v>
      </c>
    </row>
    <row r="77" spans="1:39" ht="16.5" x14ac:dyDescent="0.3">
      <c r="A77" s="9">
        <v>75</v>
      </c>
      <c r="B77" s="109">
        <v>34</v>
      </c>
      <c r="C77" s="110">
        <v>67</v>
      </c>
      <c r="D77" s="111">
        <v>80</v>
      </c>
      <c r="E77" s="112">
        <v>55</v>
      </c>
    </row>
    <row r="78" spans="1:39" ht="16.5" x14ac:dyDescent="0.3">
      <c r="A78" s="9">
        <v>76</v>
      </c>
      <c r="B78" s="109">
        <v>35</v>
      </c>
      <c r="C78" s="110">
        <v>68</v>
      </c>
      <c r="D78" s="111">
        <v>57</v>
      </c>
      <c r="E78" s="112">
        <v>34</v>
      </c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</row>
    <row r="79" spans="1:39" ht="16.5" x14ac:dyDescent="0.3">
      <c r="A79" s="9">
        <v>77</v>
      </c>
      <c r="B79" s="109">
        <v>46</v>
      </c>
      <c r="C79" s="110">
        <v>69</v>
      </c>
      <c r="D79" s="111">
        <v>35</v>
      </c>
      <c r="E79" s="112">
        <v>41</v>
      </c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</row>
    <row r="80" spans="1:39" ht="16.5" x14ac:dyDescent="0.3">
      <c r="A80" s="9">
        <v>78</v>
      </c>
      <c r="B80" s="109">
        <v>39</v>
      </c>
      <c r="C80" s="110">
        <v>74</v>
      </c>
      <c r="D80" s="111">
        <v>76</v>
      </c>
      <c r="E80" s="112">
        <v>76</v>
      </c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</row>
    <row r="81" spans="1:39" ht="16.5" x14ac:dyDescent="0.3">
      <c r="A81" s="9">
        <v>79</v>
      </c>
      <c r="B81" s="109">
        <v>42</v>
      </c>
      <c r="C81" s="110">
        <v>76</v>
      </c>
      <c r="D81" s="111">
        <v>87</v>
      </c>
      <c r="E81" s="112">
        <v>87</v>
      </c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</row>
    <row r="82" spans="1:39" ht="16.5" x14ac:dyDescent="0.3">
      <c r="A82" s="9">
        <v>80</v>
      </c>
      <c r="B82" s="109">
        <v>33</v>
      </c>
      <c r="C82" s="110">
        <v>76</v>
      </c>
      <c r="D82" s="111">
        <v>69</v>
      </c>
      <c r="E82" s="112">
        <v>39</v>
      </c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</row>
    <row r="83" spans="1:39" ht="16.5" x14ac:dyDescent="0.3">
      <c r="A83" s="9">
        <v>81</v>
      </c>
      <c r="B83" s="109">
        <v>35</v>
      </c>
      <c r="C83" s="110">
        <v>80</v>
      </c>
      <c r="D83" s="111">
        <v>46</v>
      </c>
      <c r="E83" s="112">
        <v>41</v>
      </c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</row>
    <row r="84" spans="1:39" ht="16.5" x14ac:dyDescent="0.3">
      <c r="A84" s="9">
        <v>82</v>
      </c>
      <c r="B84" s="109">
        <v>54</v>
      </c>
      <c r="C84" s="110">
        <v>80</v>
      </c>
      <c r="D84" s="111">
        <v>60</v>
      </c>
      <c r="E84" s="112">
        <v>69</v>
      </c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</row>
    <row r="85" spans="1:39" ht="16.5" x14ac:dyDescent="0.3">
      <c r="A85" s="9">
        <v>83</v>
      </c>
      <c r="B85" s="109">
        <v>61</v>
      </c>
      <c r="C85" s="110">
        <v>86</v>
      </c>
      <c r="D85" s="111">
        <v>74</v>
      </c>
      <c r="E85" s="112">
        <v>52</v>
      </c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</row>
    <row r="86" spans="1:39" ht="16.5" x14ac:dyDescent="0.3">
      <c r="A86" s="9">
        <v>84</v>
      </c>
      <c r="B86" s="109">
        <v>50</v>
      </c>
      <c r="C86" s="110">
        <v>87</v>
      </c>
      <c r="D86" s="111">
        <v>52</v>
      </c>
      <c r="E86" s="112">
        <v>37</v>
      </c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</row>
    <row r="87" spans="1:39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</row>
    <row r="88" spans="1:39" ht="16.5" x14ac:dyDescent="0.3">
      <c r="A88"/>
      <c r="B88" s="109">
        <f>SUM(B3:B86)</f>
        <v>3872</v>
      </c>
      <c r="C88" s="109">
        <f t="shared" ref="C88:E88" si="16">SUM(C3:C86)</f>
        <v>3872</v>
      </c>
      <c r="D88" s="109">
        <f t="shared" si="16"/>
        <v>3872</v>
      </c>
      <c r="E88" s="109">
        <f t="shared" si="16"/>
        <v>3872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</row>
    <row r="89" spans="1:39" ht="16.5" x14ac:dyDescent="0.3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</row>
    <row r="90" spans="1:39" ht="15" x14ac:dyDescent="0.25">
      <c r="A90"/>
      <c r="B90"/>
      <c r="C90"/>
      <c r="D90"/>
      <c r="E90"/>
    </row>
    <row r="91" spans="1:39" ht="15" x14ac:dyDescent="0.25">
      <c r="A91"/>
      <c r="B91"/>
      <c r="C91"/>
      <c r="D91"/>
      <c r="E91"/>
    </row>
    <row r="98" spans="1:5" ht="16.5" x14ac:dyDescent="0.3">
      <c r="A98" s="75">
        <f>A3</f>
        <v>1</v>
      </c>
      <c r="B98" s="75">
        <f>SUM(B$3:B3)</f>
        <v>41</v>
      </c>
      <c r="C98" s="75">
        <f>SUM(C$3:C3)</f>
        <v>20</v>
      </c>
      <c r="D98" s="75">
        <f>SUM(D$3:D3)</f>
        <v>20</v>
      </c>
      <c r="E98" s="75">
        <f>SUM(E$3:E3)</f>
        <v>20</v>
      </c>
    </row>
    <row r="99" spans="1:5" ht="16.5" x14ac:dyDescent="0.3">
      <c r="A99" s="75">
        <f t="shared" ref="A99:A162" si="17">A4</f>
        <v>2</v>
      </c>
      <c r="B99" s="75">
        <f>SUM(B$3:B4)</f>
        <v>67</v>
      </c>
      <c r="C99" s="75">
        <f>SUM(C$3:C4)</f>
        <v>40</v>
      </c>
      <c r="D99" s="75">
        <f>SUM(D$3:D4)</f>
        <v>57</v>
      </c>
      <c r="E99" s="75">
        <f>SUM(E$3:E4)</f>
        <v>80</v>
      </c>
    </row>
    <row r="100" spans="1:5" ht="16.5" x14ac:dyDescent="0.3">
      <c r="A100" s="75">
        <f t="shared" si="17"/>
        <v>3</v>
      </c>
      <c r="B100" s="75">
        <f>SUM(B$3:B5)</f>
        <v>107</v>
      </c>
      <c r="C100" s="75">
        <f>SUM(C$3:C5)</f>
        <v>65</v>
      </c>
      <c r="D100" s="75">
        <f>SUM(D$3:D5)</f>
        <v>91</v>
      </c>
      <c r="E100" s="75">
        <f>SUM(E$3:E5)</f>
        <v>129</v>
      </c>
    </row>
    <row r="101" spans="1:5" ht="16.5" x14ac:dyDescent="0.3">
      <c r="A101" s="75">
        <f t="shared" si="17"/>
        <v>4</v>
      </c>
      <c r="B101" s="75">
        <f>SUM(B$3:B6)</f>
        <v>153</v>
      </c>
      <c r="C101" s="75">
        <f>SUM(C$3:C6)</f>
        <v>90</v>
      </c>
      <c r="D101" s="75">
        <f>SUM(D$3:D6)</f>
        <v>111</v>
      </c>
      <c r="E101" s="75">
        <f>SUM(E$3:E6)</f>
        <v>171</v>
      </c>
    </row>
    <row r="102" spans="1:5" ht="16.5" x14ac:dyDescent="0.3">
      <c r="A102" s="75">
        <f t="shared" si="17"/>
        <v>5</v>
      </c>
      <c r="B102" s="75">
        <f>SUM(B$3:B7)</f>
        <v>213</v>
      </c>
      <c r="C102" s="75">
        <f>SUM(C$3:C7)</f>
        <v>116</v>
      </c>
      <c r="D102" s="75">
        <f>SUM(D$3:D7)</f>
        <v>138</v>
      </c>
      <c r="E102" s="75">
        <f>SUM(E$3:E7)</f>
        <v>213</v>
      </c>
    </row>
    <row r="103" spans="1:5" ht="16.5" x14ac:dyDescent="0.3">
      <c r="A103" s="75">
        <f t="shared" si="17"/>
        <v>6</v>
      </c>
      <c r="B103" s="75">
        <f>SUM(B$3:B8)</f>
        <v>300</v>
      </c>
      <c r="C103" s="75">
        <f>SUM(C$3:C8)</f>
        <v>142</v>
      </c>
      <c r="D103" s="75">
        <f>SUM(D$3:D8)</f>
        <v>172</v>
      </c>
      <c r="E103" s="75">
        <f>SUM(E$3:E8)</f>
        <v>260</v>
      </c>
    </row>
    <row r="104" spans="1:5" ht="16.5" x14ac:dyDescent="0.3">
      <c r="A104" s="75">
        <f t="shared" si="17"/>
        <v>7</v>
      </c>
      <c r="B104" s="75">
        <f>SUM(B$3:B9)</f>
        <v>325</v>
      </c>
      <c r="C104" s="75">
        <f>SUM(C$3:C9)</f>
        <v>169</v>
      </c>
      <c r="D104" s="75">
        <f>SUM(D$3:D9)</f>
        <v>208</v>
      </c>
      <c r="E104" s="75">
        <f>SUM(E$3:E9)</f>
        <v>336</v>
      </c>
    </row>
    <row r="105" spans="1:5" ht="16.5" x14ac:dyDescent="0.3">
      <c r="A105" s="75">
        <f t="shared" si="17"/>
        <v>8</v>
      </c>
      <c r="B105" s="75">
        <f>SUM(B$3:B10)</f>
        <v>372</v>
      </c>
      <c r="C105" s="75">
        <f>SUM(C$3:C10)</f>
        <v>196</v>
      </c>
      <c r="D105" s="75">
        <f>SUM(D$3:D10)</f>
        <v>234</v>
      </c>
      <c r="E105" s="75">
        <f>SUM(E$3:E10)</f>
        <v>377</v>
      </c>
    </row>
    <row r="106" spans="1:5" ht="16.5" x14ac:dyDescent="0.3">
      <c r="A106" s="75">
        <f t="shared" si="17"/>
        <v>9</v>
      </c>
      <c r="B106" s="75">
        <f>SUM(B$3:B11)</f>
        <v>399</v>
      </c>
      <c r="C106" s="75">
        <f>SUM(C$3:C11)</f>
        <v>224</v>
      </c>
      <c r="D106" s="75">
        <f>SUM(D$3:D11)</f>
        <v>270</v>
      </c>
      <c r="E106" s="75">
        <f>SUM(E$3:E11)</f>
        <v>403</v>
      </c>
    </row>
    <row r="107" spans="1:5" ht="16.5" x14ac:dyDescent="0.3">
      <c r="A107" s="75">
        <f t="shared" si="17"/>
        <v>10</v>
      </c>
      <c r="B107" s="75">
        <f>SUM(B$3:B12)</f>
        <v>440</v>
      </c>
      <c r="C107" s="75">
        <f>SUM(C$3:C12)</f>
        <v>253</v>
      </c>
      <c r="D107" s="75">
        <f>SUM(D$3:D12)</f>
        <v>304</v>
      </c>
      <c r="E107" s="75">
        <f>SUM(E$3:E12)</f>
        <v>461</v>
      </c>
    </row>
    <row r="108" spans="1:5" ht="16.5" x14ac:dyDescent="0.3">
      <c r="A108" s="75">
        <f t="shared" si="17"/>
        <v>11</v>
      </c>
      <c r="B108" s="75">
        <f>SUM(B$3:B13)</f>
        <v>476</v>
      </c>
      <c r="C108" s="75">
        <f>SUM(C$3:C13)</f>
        <v>283</v>
      </c>
      <c r="D108" s="75">
        <f>SUM(D$3:D13)</f>
        <v>364</v>
      </c>
      <c r="E108" s="75">
        <f>SUM(E$3:E13)</f>
        <v>508</v>
      </c>
    </row>
    <row r="109" spans="1:5" ht="16.5" x14ac:dyDescent="0.3">
      <c r="A109" s="75">
        <f t="shared" si="17"/>
        <v>12</v>
      </c>
      <c r="B109" s="75">
        <f>SUM(B$3:B14)</f>
        <v>512</v>
      </c>
      <c r="C109" s="75">
        <f>SUM(C$3:C14)</f>
        <v>314</v>
      </c>
      <c r="D109" s="75">
        <f>SUM(D$3:D14)</f>
        <v>398</v>
      </c>
      <c r="E109" s="75">
        <f>SUM(E$3:E14)</f>
        <v>535</v>
      </c>
    </row>
    <row r="110" spans="1:5" ht="16.5" x14ac:dyDescent="0.3">
      <c r="A110" s="75">
        <f t="shared" si="17"/>
        <v>13</v>
      </c>
      <c r="B110" s="75">
        <f>SUM(B$3:B15)</f>
        <v>538</v>
      </c>
      <c r="C110" s="75">
        <f>SUM(C$3:C15)</f>
        <v>345</v>
      </c>
      <c r="D110" s="75">
        <f>SUM(D$3:D15)</f>
        <v>435</v>
      </c>
      <c r="E110" s="75">
        <f>SUM(E$3:E15)</f>
        <v>567</v>
      </c>
    </row>
    <row r="111" spans="1:5" ht="16.5" x14ac:dyDescent="0.3">
      <c r="A111" s="75">
        <f t="shared" si="17"/>
        <v>14</v>
      </c>
      <c r="B111" s="75">
        <f>SUM(B$3:B16)</f>
        <v>584</v>
      </c>
      <c r="C111" s="75">
        <f>SUM(C$3:C16)</f>
        <v>377</v>
      </c>
      <c r="D111" s="75">
        <f>SUM(D$3:D16)</f>
        <v>468</v>
      </c>
      <c r="E111" s="75">
        <f>SUM(E$3:E16)</f>
        <v>614</v>
      </c>
    </row>
    <row r="112" spans="1:5" ht="16.5" x14ac:dyDescent="0.3">
      <c r="A112" s="75">
        <f t="shared" si="17"/>
        <v>15</v>
      </c>
      <c r="B112" s="75">
        <f>SUM(B$3:B17)</f>
        <v>664</v>
      </c>
      <c r="C112" s="75">
        <f>SUM(C$3:C17)</f>
        <v>410</v>
      </c>
      <c r="D112" s="75">
        <f>SUM(D$3:D17)</f>
        <v>522</v>
      </c>
      <c r="E112" s="75">
        <f>SUM(E$3:E17)</f>
        <v>663</v>
      </c>
    </row>
    <row r="113" spans="1:5" ht="16.5" x14ac:dyDescent="0.3">
      <c r="A113" s="75">
        <f t="shared" si="17"/>
        <v>16</v>
      </c>
      <c r="B113" s="75">
        <f>SUM(B$3:B18)</f>
        <v>706</v>
      </c>
      <c r="C113" s="75">
        <f>SUM(C$3:C18)</f>
        <v>444</v>
      </c>
      <c r="D113" s="75">
        <f>SUM(D$3:D18)</f>
        <v>548</v>
      </c>
      <c r="E113" s="75">
        <f>SUM(E$3:E18)</f>
        <v>698</v>
      </c>
    </row>
    <row r="114" spans="1:5" ht="16.5" x14ac:dyDescent="0.3">
      <c r="A114" s="75">
        <f t="shared" si="17"/>
        <v>17</v>
      </c>
      <c r="B114" s="75">
        <f>SUM(B$3:B19)</f>
        <v>747</v>
      </c>
      <c r="C114" s="75">
        <f>SUM(C$3:C19)</f>
        <v>478</v>
      </c>
      <c r="D114" s="75">
        <f>SUM(D$3:D19)</f>
        <v>573</v>
      </c>
      <c r="E114" s="75">
        <f>SUM(E$3:E19)</f>
        <v>735</v>
      </c>
    </row>
    <row r="115" spans="1:5" ht="16.5" x14ac:dyDescent="0.3">
      <c r="A115" s="75">
        <f t="shared" si="17"/>
        <v>18</v>
      </c>
      <c r="B115" s="75">
        <f>SUM(B$3:B20)</f>
        <v>781</v>
      </c>
      <c r="C115" s="75">
        <f>SUM(C$3:C20)</f>
        <v>512</v>
      </c>
      <c r="D115" s="75">
        <f>SUM(D$3:D20)</f>
        <v>610</v>
      </c>
      <c r="E115" s="75">
        <f>SUM(E$3:E20)</f>
        <v>785</v>
      </c>
    </row>
    <row r="116" spans="1:5" ht="16.5" x14ac:dyDescent="0.3">
      <c r="A116" s="75">
        <f t="shared" si="17"/>
        <v>19</v>
      </c>
      <c r="B116" s="75">
        <f>SUM(B$3:B21)</f>
        <v>833</v>
      </c>
      <c r="C116" s="75">
        <f>SUM(C$3:C21)</f>
        <v>546</v>
      </c>
      <c r="D116" s="75">
        <f>SUM(D$3:D21)</f>
        <v>657</v>
      </c>
      <c r="E116" s="75">
        <f>SUM(E$3:E21)</f>
        <v>831</v>
      </c>
    </row>
    <row r="117" spans="1:5" ht="16.5" x14ac:dyDescent="0.3">
      <c r="A117" s="75">
        <f t="shared" si="17"/>
        <v>20</v>
      </c>
      <c r="B117" s="75">
        <f>SUM(B$3:B22)</f>
        <v>882</v>
      </c>
      <c r="C117" s="75">
        <f>SUM(C$3:C22)</f>
        <v>580</v>
      </c>
      <c r="D117" s="75">
        <f>SUM(D$3:D22)</f>
        <v>699</v>
      </c>
      <c r="E117" s="75">
        <f>SUM(E$3:E22)</f>
        <v>865</v>
      </c>
    </row>
    <row r="118" spans="1:5" ht="16.5" x14ac:dyDescent="0.3">
      <c r="A118" s="75">
        <f t="shared" si="17"/>
        <v>21</v>
      </c>
      <c r="B118" s="75">
        <f>SUM(B$3:B23)</f>
        <v>902</v>
      </c>
      <c r="C118" s="75">
        <f>SUM(C$3:C23)</f>
        <v>615</v>
      </c>
      <c r="D118" s="75">
        <f>SUM(D$3:D23)</f>
        <v>741</v>
      </c>
      <c r="E118" s="75">
        <f>SUM(E$3:E23)</f>
        <v>903</v>
      </c>
    </row>
    <row r="119" spans="1:5" ht="16.5" x14ac:dyDescent="0.3">
      <c r="A119" s="75">
        <f t="shared" si="17"/>
        <v>22</v>
      </c>
      <c r="B119" s="75">
        <f>SUM(B$3:B24)</f>
        <v>951</v>
      </c>
      <c r="C119" s="75">
        <f>SUM(C$3:C24)</f>
        <v>650</v>
      </c>
      <c r="D119" s="75">
        <f>SUM(D$3:D24)</f>
        <v>783</v>
      </c>
      <c r="E119" s="75">
        <f>SUM(E$3:E24)</f>
        <v>946</v>
      </c>
    </row>
    <row r="120" spans="1:5" ht="16.5" x14ac:dyDescent="0.3">
      <c r="A120" s="75">
        <f t="shared" si="17"/>
        <v>23</v>
      </c>
      <c r="B120" s="75">
        <f>SUM(B$3:B25)</f>
        <v>971</v>
      </c>
      <c r="C120" s="75">
        <f>SUM(C$3:C25)</f>
        <v>686</v>
      </c>
      <c r="D120" s="75">
        <f>SUM(D$3:D25)</f>
        <v>838</v>
      </c>
      <c r="E120" s="75">
        <f>SUM(E$3:E25)</f>
        <v>995</v>
      </c>
    </row>
    <row r="121" spans="1:5" ht="16.5" x14ac:dyDescent="0.3">
      <c r="A121" s="75">
        <f t="shared" si="17"/>
        <v>24</v>
      </c>
      <c r="B121" s="75">
        <f>SUM(B$3:B26)</f>
        <v>1047</v>
      </c>
      <c r="C121" s="75">
        <f>SUM(C$3:C26)</f>
        <v>722</v>
      </c>
      <c r="D121" s="75">
        <f>SUM(D$3:D26)</f>
        <v>880</v>
      </c>
      <c r="E121" s="75">
        <f>SUM(E$3:E26)</f>
        <v>1037</v>
      </c>
    </row>
    <row r="122" spans="1:5" ht="16.5" x14ac:dyDescent="0.3">
      <c r="A122" s="75">
        <f t="shared" si="17"/>
        <v>25</v>
      </c>
      <c r="B122" s="75">
        <f>SUM(B$3:B27)</f>
        <v>1090</v>
      </c>
      <c r="C122" s="75">
        <f>SUM(C$3:C27)</f>
        <v>759</v>
      </c>
      <c r="D122" s="75">
        <f>SUM(D$3:D27)</f>
        <v>919</v>
      </c>
      <c r="E122" s="75">
        <f>SUM(E$3:E27)</f>
        <v>1070</v>
      </c>
    </row>
    <row r="123" spans="1:5" ht="16.5" x14ac:dyDescent="0.3">
      <c r="A123" s="75">
        <f t="shared" si="17"/>
        <v>26</v>
      </c>
      <c r="B123" s="75">
        <f>SUM(B$3:B28)</f>
        <v>1164</v>
      </c>
      <c r="C123" s="75">
        <f>SUM(C$3:C28)</f>
        <v>796</v>
      </c>
      <c r="D123" s="75">
        <f>SUM(D$3:D28)</f>
        <v>960</v>
      </c>
      <c r="E123" s="75">
        <f>SUM(E$3:E28)</f>
        <v>1124</v>
      </c>
    </row>
    <row r="124" spans="1:5" ht="16.5" x14ac:dyDescent="0.3">
      <c r="A124" s="75">
        <f t="shared" si="17"/>
        <v>27</v>
      </c>
      <c r="B124" s="75">
        <f>SUM(B$3:B29)</f>
        <v>1203</v>
      </c>
      <c r="C124" s="75">
        <f>SUM(C$3:C29)</f>
        <v>833</v>
      </c>
      <c r="D124" s="75">
        <f>SUM(D$3:D29)</f>
        <v>1009</v>
      </c>
      <c r="E124" s="75">
        <f>SUM(E$3:E29)</f>
        <v>1190</v>
      </c>
    </row>
    <row r="125" spans="1:5" ht="16.5" x14ac:dyDescent="0.3">
      <c r="A125" s="75">
        <f t="shared" si="17"/>
        <v>28</v>
      </c>
      <c r="B125" s="75">
        <f>SUM(B$3:B30)</f>
        <v>1283</v>
      </c>
      <c r="C125" s="75">
        <f>SUM(C$3:C30)</f>
        <v>870</v>
      </c>
      <c r="D125" s="75">
        <f>SUM(D$3:D30)</f>
        <v>1052</v>
      </c>
      <c r="E125" s="75">
        <f>SUM(E$3:E30)</f>
        <v>1221</v>
      </c>
    </row>
    <row r="126" spans="1:5" ht="16.5" x14ac:dyDescent="0.3">
      <c r="A126" s="75">
        <f t="shared" si="17"/>
        <v>29</v>
      </c>
      <c r="B126" s="75">
        <f>SUM(B$3:B31)</f>
        <v>1332</v>
      </c>
      <c r="C126" s="75">
        <f>SUM(C$3:C31)</f>
        <v>908</v>
      </c>
      <c r="D126" s="75">
        <f>SUM(D$3:D31)</f>
        <v>1082</v>
      </c>
      <c r="E126" s="75">
        <f>SUM(E$3:E31)</f>
        <v>1246</v>
      </c>
    </row>
    <row r="127" spans="1:5" ht="16.5" x14ac:dyDescent="0.3">
      <c r="A127" s="75">
        <f t="shared" si="17"/>
        <v>30</v>
      </c>
      <c r="B127" s="75">
        <f>SUM(B$3:B32)</f>
        <v>1366</v>
      </c>
      <c r="C127" s="75">
        <f>SUM(C$3:C32)</f>
        <v>947</v>
      </c>
      <c r="D127" s="75">
        <f>SUM(D$3:D32)</f>
        <v>1122</v>
      </c>
      <c r="E127" s="75">
        <f>SUM(E$3:E32)</f>
        <v>1304</v>
      </c>
    </row>
    <row r="128" spans="1:5" ht="16.5" x14ac:dyDescent="0.3">
      <c r="A128" s="75">
        <f t="shared" si="17"/>
        <v>31</v>
      </c>
      <c r="B128" s="75">
        <f>SUM(B$3:B33)</f>
        <v>1400</v>
      </c>
      <c r="C128" s="75">
        <f>SUM(C$3:C33)</f>
        <v>986</v>
      </c>
      <c r="D128" s="75">
        <f>SUM(D$3:D33)</f>
        <v>1188</v>
      </c>
      <c r="E128" s="75">
        <f>SUM(E$3:E33)</f>
        <v>1365</v>
      </c>
    </row>
    <row r="129" spans="1:5" ht="16.5" x14ac:dyDescent="0.3">
      <c r="A129" s="75">
        <f t="shared" si="17"/>
        <v>32</v>
      </c>
      <c r="B129" s="75">
        <f>SUM(B$3:B34)</f>
        <v>1430</v>
      </c>
      <c r="C129" s="75">
        <f>SUM(C$3:C34)</f>
        <v>1025</v>
      </c>
      <c r="D129" s="75">
        <f>SUM(D$3:D34)</f>
        <v>1226</v>
      </c>
      <c r="E129" s="75">
        <f>SUM(E$3:E34)</f>
        <v>1404</v>
      </c>
    </row>
    <row r="130" spans="1:5" ht="16.5" x14ac:dyDescent="0.3">
      <c r="A130" s="75">
        <f t="shared" si="17"/>
        <v>33</v>
      </c>
      <c r="B130" s="75">
        <f>SUM(B$3:B35)</f>
        <v>1476</v>
      </c>
      <c r="C130" s="75">
        <f>SUM(C$3:C35)</f>
        <v>1065</v>
      </c>
      <c r="D130" s="75">
        <f>SUM(D$3:D35)</f>
        <v>1267</v>
      </c>
      <c r="E130" s="75">
        <f>SUM(E$3:E35)</f>
        <v>1431</v>
      </c>
    </row>
    <row r="131" spans="1:5" ht="16.5" x14ac:dyDescent="0.3">
      <c r="A131" s="75">
        <f t="shared" si="17"/>
        <v>34</v>
      </c>
      <c r="B131" s="75">
        <f>SUM(B$3:B36)</f>
        <v>1513</v>
      </c>
      <c r="C131" s="75">
        <f>SUM(C$3:C36)</f>
        <v>1105</v>
      </c>
      <c r="D131" s="75">
        <f>SUM(D$3:D36)</f>
        <v>1306</v>
      </c>
      <c r="E131" s="75">
        <f>SUM(E$3:E36)</f>
        <v>1490</v>
      </c>
    </row>
    <row r="132" spans="1:5" ht="16.5" x14ac:dyDescent="0.3">
      <c r="A132" s="75">
        <f t="shared" si="17"/>
        <v>35</v>
      </c>
      <c r="B132" s="75">
        <f>SUM(B$3:B37)</f>
        <v>1544</v>
      </c>
      <c r="C132" s="75">
        <f>SUM(C$3:C37)</f>
        <v>1146</v>
      </c>
      <c r="D132" s="75">
        <f>SUM(D$3:D37)</f>
        <v>1360</v>
      </c>
      <c r="E132" s="75">
        <f>SUM(E$3:E37)</f>
        <v>1547</v>
      </c>
    </row>
    <row r="133" spans="1:5" ht="16.5" x14ac:dyDescent="0.3">
      <c r="A133" s="75">
        <f t="shared" si="17"/>
        <v>36</v>
      </c>
      <c r="B133" s="75">
        <f>SUM(B$3:B38)</f>
        <v>1581</v>
      </c>
      <c r="C133" s="75">
        <f>SUM(C$3:C38)</f>
        <v>1187</v>
      </c>
      <c r="D133" s="75">
        <f>SUM(D$3:D38)</f>
        <v>1399</v>
      </c>
      <c r="E133" s="75">
        <f>SUM(E$3:E38)</f>
        <v>1577</v>
      </c>
    </row>
    <row r="134" spans="1:5" ht="16.5" x14ac:dyDescent="0.3">
      <c r="A134" s="75">
        <f t="shared" si="17"/>
        <v>37</v>
      </c>
      <c r="B134" s="75">
        <f>SUM(B$3:B39)</f>
        <v>1639</v>
      </c>
      <c r="C134" s="75">
        <f>SUM(C$3:C39)</f>
        <v>1228</v>
      </c>
      <c r="D134" s="75">
        <f>SUM(D$3:D39)</f>
        <v>1431</v>
      </c>
      <c r="E134" s="75">
        <f>SUM(E$3:E39)</f>
        <v>1597</v>
      </c>
    </row>
    <row r="135" spans="1:5" ht="16.5" x14ac:dyDescent="0.3">
      <c r="A135" s="75">
        <f t="shared" si="17"/>
        <v>38</v>
      </c>
      <c r="B135" s="75">
        <f>SUM(B$3:B40)</f>
        <v>1725</v>
      </c>
      <c r="C135" s="75">
        <f>SUM(C$3:C40)</f>
        <v>1269</v>
      </c>
      <c r="D135" s="75">
        <f>SUM(D$3:D40)</f>
        <v>1477</v>
      </c>
      <c r="E135" s="75">
        <f>SUM(E$3:E40)</f>
        <v>1643</v>
      </c>
    </row>
    <row r="136" spans="1:5" ht="16.5" x14ac:dyDescent="0.3">
      <c r="A136" s="75">
        <f t="shared" si="17"/>
        <v>39</v>
      </c>
      <c r="B136" s="75">
        <f>SUM(B$3:B41)</f>
        <v>1801</v>
      </c>
      <c r="C136" s="75">
        <f>SUM(C$3:C41)</f>
        <v>1311</v>
      </c>
      <c r="D136" s="75">
        <f>SUM(D$3:D41)</f>
        <v>1545</v>
      </c>
      <c r="E136" s="75">
        <f>SUM(E$3:E41)</f>
        <v>1729</v>
      </c>
    </row>
    <row r="137" spans="1:5" ht="16.5" x14ac:dyDescent="0.3">
      <c r="A137" s="75">
        <f t="shared" si="17"/>
        <v>40</v>
      </c>
      <c r="B137" s="75">
        <f>SUM(B$3:B42)</f>
        <v>1861</v>
      </c>
      <c r="C137" s="75">
        <f>SUM(C$3:C42)</f>
        <v>1353</v>
      </c>
      <c r="D137" s="75">
        <f>SUM(D$3:D42)</f>
        <v>1570</v>
      </c>
      <c r="E137" s="75">
        <f>SUM(E$3:E42)</f>
        <v>1765</v>
      </c>
    </row>
    <row r="138" spans="1:5" ht="16.5" x14ac:dyDescent="0.3">
      <c r="A138" s="75">
        <f t="shared" si="17"/>
        <v>41</v>
      </c>
      <c r="B138" s="75">
        <f>SUM(B$3:B43)</f>
        <v>1892</v>
      </c>
      <c r="C138" s="75">
        <f>SUM(C$3:C43)</f>
        <v>1395</v>
      </c>
      <c r="D138" s="75">
        <f>SUM(D$3:D43)</f>
        <v>1604</v>
      </c>
      <c r="E138" s="75">
        <f>SUM(E$3:E43)</f>
        <v>1799</v>
      </c>
    </row>
    <row r="139" spans="1:5" ht="16.5" x14ac:dyDescent="0.3">
      <c r="A139" s="75">
        <f t="shared" si="17"/>
        <v>42</v>
      </c>
      <c r="B139" s="75">
        <f>SUM(B$3:B44)</f>
        <v>1947</v>
      </c>
      <c r="C139" s="75">
        <f>SUM(C$3:C44)</f>
        <v>1437</v>
      </c>
      <c r="D139" s="75">
        <f>SUM(D$3:D44)</f>
        <v>1653</v>
      </c>
      <c r="E139" s="75">
        <f>SUM(E$3:E44)</f>
        <v>1853</v>
      </c>
    </row>
    <row r="140" spans="1:5" ht="16.5" x14ac:dyDescent="0.3">
      <c r="A140" s="75">
        <f t="shared" si="17"/>
        <v>43</v>
      </c>
      <c r="B140" s="75">
        <f>SUM(B$3:B45)</f>
        <v>2013</v>
      </c>
      <c r="C140" s="75">
        <f>SUM(C$3:C45)</f>
        <v>1480</v>
      </c>
      <c r="D140" s="75">
        <f>SUM(D$3:D45)</f>
        <v>1713</v>
      </c>
      <c r="E140" s="75">
        <f>SUM(E$3:E45)</f>
        <v>1912</v>
      </c>
    </row>
    <row r="141" spans="1:5" ht="16.5" x14ac:dyDescent="0.3">
      <c r="A141" s="75">
        <f t="shared" si="17"/>
        <v>44</v>
      </c>
      <c r="B141" s="75">
        <f>SUM(B$3:B46)</f>
        <v>2070</v>
      </c>
      <c r="C141" s="75">
        <f>SUM(C$3:C46)</f>
        <v>1523</v>
      </c>
      <c r="D141" s="75">
        <f>SUM(D$3:D46)</f>
        <v>1759</v>
      </c>
      <c r="E141" s="75">
        <f>SUM(E$3:E46)</f>
        <v>1943</v>
      </c>
    </row>
    <row r="142" spans="1:5" ht="16.5" x14ac:dyDescent="0.3">
      <c r="A142" s="75">
        <f t="shared" si="17"/>
        <v>45</v>
      </c>
      <c r="B142" s="75">
        <f>SUM(B$3:B47)</f>
        <v>2113</v>
      </c>
      <c r="C142" s="75">
        <f>SUM(C$3:C47)</f>
        <v>1569</v>
      </c>
      <c r="D142" s="75">
        <f>SUM(D$3:D47)</f>
        <v>1786</v>
      </c>
      <c r="E142" s="75">
        <f>SUM(E$3:E47)</f>
        <v>1969</v>
      </c>
    </row>
    <row r="143" spans="1:5" ht="16.5" x14ac:dyDescent="0.3">
      <c r="A143" s="75">
        <f t="shared" si="17"/>
        <v>46</v>
      </c>
      <c r="B143" s="75">
        <f>SUM(B$3:B48)</f>
        <v>2168</v>
      </c>
      <c r="C143" s="75">
        <f>SUM(C$3:C48)</f>
        <v>1615</v>
      </c>
      <c r="D143" s="75">
        <f>SUM(D$3:D48)</f>
        <v>1835</v>
      </c>
      <c r="E143" s="75">
        <f>SUM(E$3:E48)</f>
        <v>2043</v>
      </c>
    </row>
    <row r="144" spans="1:5" ht="16.5" x14ac:dyDescent="0.3">
      <c r="A144" s="75">
        <f t="shared" si="17"/>
        <v>47</v>
      </c>
      <c r="B144" s="75">
        <f>SUM(B$3:B49)</f>
        <v>2195</v>
      </c>
      <c r="C144" s="75">
        <f>SUM(C$3:C49)</f>
        <v>1661</v>
      </c>
      <c r="D144" s="75">
        <f>SUM(D$3:D49)</f>
        <v>1896</v>
      </c>
      <c r="E144" s="75">
        <f>SUM(E$3:E49)</f>
        <v>2094</v>
      </c>
    </row>
    <row r="145" spans="1:5" ht="16.5" x14ac:dyDescent="0.3">
      <c r="A145" s="75">
        <f t="shared" si="17"/>
        <v>48</v>
      </c>
      <c r="B145" s="75">
        <f>SUM(B$3:B50)</f>
        <v>2237</v>
      </c>
      <c r="C145" s="75">
        <f>SUM(C$3:C50)</f>
        <v>1707</v>
      </c>
      <c r="D145" s="75">
        <f>SUM(D$3:D50)</f>
        <v>1927</v>
      </c>
      <c r="E145" s="75">
        <f>SUM(E$3:E50)</f>
        <v>2133</v>
      </c>
    </row>
    <row r="146" spans="1:5" ht="16.5" x14ac:dyDescent="0.3">
      <c r="A146" s="75">
        <f t="shared" si="17"/>
        <v>49</v>
      </c>
      <c r="B146" s="75">
        <f>SUM(B$3:B51)</f>
        <v>2271</v>
      </c>
      <c r="C146" s="75">
        <f>SUM(C$3:C51)</f>
        <v>1753</v>
      </c>
      <c r="D146" s="75">
        <f>SUM(D$3:D51)</f>
        <v>1974</v>
      </c>
      <c r="E146" s="75">
        <f>SUM(E$3:E51)</f>
        <v>2173</v>
      </c>
    </row>
    <row r="147" spans="1:5" ht="16.5" x14ac:dyDescent="0.3">
      <c r="A147" s="75">
        <f t="shared" si="17"/>
        <v>50</v>
      </c>
      <c r="B147" s="75">
        <f>SUM(B$3:B52)</f>
        <v>2309</v>
      </c>
      <c r="C147" s="75">
        <f>SUM(C$3:C52)</f>
        <v>1800</v>
      </c>
      <c r="D147" s="75">
        <f>SUM(D$3:D52)</f>
        <v>2015</v>
      </c>
      <c r="E147" s="75">
        <f>SUM(E$3:E52)</f>
        <v>2219</v>
      </c>
    </row>
    <row r="148" spans="1:5" ht="16.5" x14ac:dyDescent="0.3">
      <c r="A148" s="75">
        <f t="shared" si="17"/>
        <v>51</v>
      </c>
      <c r="B148" s="75">
        <f>SUM(B$3:B53)</f>
        <v>2360</v>
      </c>
      <c r="C148" s="75">
        <f>SUM(C$3:C53)</f>
        <v>1847</v>
      </c>
      <c r="D148" s="75">
        <f>SUM(D$3:D53)</f>
        <v>2070</v>
      </c>
      <c r="E148" s="75">
        <f>SUM(E$3:E53)</f>
        <v>2262</v>
      </c>
    </row>
    <row r="149" spans="1:5" ht="16.5" x14ac:dyDescent="0.3">
      <c r="A149" s="75">
        <f t="shared" si="17"/>
        <v>52</v>
      </c>
      <c r="B149" s="75">
        <f>SUM(B$3:B54)</f>
        <v>2410</v>
      </c>
      <c r="C149" s="75">
        <f>SUM(C$3:C54)</f>
        <v>1894</v>
      </c>
      <c r="D149" s="75">
        <f>SUM(D$3:D54)</f>
        <v>2116</v>
      </c>
      <c r="E149" s="75">
        <f>SUM(E$3:E54)</f>
        <v>2299</v>
      </c>
    </row>
    <row r="150" spans="1:5" ht="16.5" x14ac:dyDescent="0.3">
      <c r="A150" s="75">
        <f t="shared" si="17"/>
        <v>53</v>
      </c>
      <c r="B150" s="75">
        <f>SUM(B$3:B55)</f>
        <v>2447</v>
      </c>
      <c r="C150" s="75">
        <f>SUM(C$3:C55)</f>
        <v>1943</v>
      </c>
      <c r="D150" s="75">
        <f>SUM(D$3:D55)</f>
        <v>2145</v>
      </c>
      <c r="E150" s="75">
        <f>SUM(E$3:E55)</f>
        <v>2324</v>
      </c>
    </row>
    <row r="151" spans="1:5" ht="16.5" x14ac:dyDescent="0.3">
      <c r="A151" s="75">
        <f t="shared" si="17"/>
        <v>54</v>
      </c>
      <c r="B151" s="75">
        <f>SUM(B$3:B56)</f>
        <v>2486</v>
      </c>
      <c r="C151" s="75">
        <f>SUM(C$3:C56)</f>
        <v>1992</v>
      </c>
      <c r="D151" s="75">
        <f>SUM(D$3:D56)</f>
        <v>2191</v>
      </c>
      <c r="E151" s="75">
        <f>SUM(E$3:E56)</f>
        <v>2404</v>
      </c>
    </row>
    <row r="152" spans="1:5" ht="16.5" x14ac:dyDescent="0.3">
      <c r="A152" s="75">
        <f t="shared" si="17"/>
        <v>55</v>
      </c>
      <c r="B152" s="75">
        <f>SUM(B$3:B57)</f>
        <v>2546</v>
      </c>
      <c r="C152" s="75">
        <f>SUM(C$3:C57)</f>
        <v>2041</v>
      </c>
      <c r="D152" s="75">
        <f>SUM(D$3:D57)</f>
        <v>2267</v>
      </c>
      <c r="E152" s="75">
        <f>SUM(E$3:E57)</f>
        <v>2450</v>
      </c>
    </row>
    <row r="153" spans="1:5" ht="16.5" x14ac:dyDescent="0.3">
      <c r="A153" s="75">
        <f t="shared" si="17"/>
        <v>56</v>
      </c>
      <c r="B153" s="75">
        <f>SUM(B$3:B58)</f>
        <v>2593</v>
      </c>
      <c r="C153" s="75">
        <f>SUM(C$3:C58)</f>
        <v>2090</v>
      </c>
      <c r="D153" s="75">
        <f>SUM(D$3:D58)</f>
        <v>2307</v>
      </c>
      <c r="E153" s="75">
        <f>SUM(E$3:E58)</f>
        <v>2491</v>
      </c>
    </row>
    <row r="154" spans="1:5" ht="16.5" x14ac:dyDescent="0.3">
      <c r="A154" s="75">
        <f t="shared" si="17"/>
        <v>57</v>
      </c>
      <c r="B154" s="75">
        <f>SUM(B$3:B59)</f>
        <v>2640</v>
      </c>
      <c r="C154" s="75">
        <f>SUM(C$3:C59)</f>
        <v>2140</v>
      </c>
      <c r="D154" s="75">
        <f>SUM(D$3:D59)</f>
        <v>2335</v>
      </c>
      <c r="E154" s="75">
        <f>SUM(E$3:E59)</f>
        <v>2526</v>
      </c>
    </row>
    <row r="155" spans="1:5" ht="16.5" x14ac:dyDescent="0.3">
      <c r="A155" s="75">
        <f t="shared" si="17"/>
        <v>58</v>
      </c>
      <c r="B155" s="75">
        <f>SUM(B$3:B60)</f>
        <v>2680</v>
      </c>
      <c r="C155" s="75">
        <f>SUM(C$3:C60)</f>
        <v>2190</v>
      </c>
      <c r="D155" s="75">
        <f>SUM(D$3:D60)</f>
        <v>2378</v>
      </c>
      <c r="E155" s="75">
        <f>SUM(E$3:E60)</f>
        <v>2586</v>
      </c>
    </row>
    <row r="156" spans="1:5" ht="16.5" x14ac:dyDescent="0.3">
      <c r="A156" s="75">
        <f t="shared" si="17"/>
        <v>59</v>
      </c>
      <c r="B156" s="75">
        <f>SUM(B$3:B61)</f>
        <v>2739</v>
      </c>
      <c r="C156" s="75">
        <f>SUM(C$3:C61)</f>
        <v>2241</v>
      </c>
      <c r="D156" s="75">
        <f>SUM(D$3:D61)</f>
        <v>2458</v>
      </c>
      <c r="E156" s="75">
        <f>SUM(E$3:E61)</f>
        <v>2641</v>
      </c>
    </row>
    <row r="157" spans="1:5" ht="16.5" x14ac:dyDescent="0.3">
      <c r="A157" s="75">
        <f t="shared" si="17"/>
        <v>60</v>
      </c>
      <c r="B157" s="75">
        <f>SUM(B$3:B62)</f>
        <v>2781</v>
      </c>
      <c r="C157" s="75">
        <f>SUM(C$3:C62)</f>
        <v>2293</v>
      </c>
      <c r="D157" s="75">
        <f>SUM(D$3:D62)</f>
        <v>2493</v>
      </c>
      <c r="E157" s="75">
        <f>SUM(E$3:E62)</f>
        <v>2677</v>
      </c>
    </row>
    <row r="158" spans="1:5" ht="16.5" x14ac:dyDescent="0.3">
      <c r="A158" s="75">
        <f t="shared" si="17"/>
        <v>61</v>
      </c>
      <c r="B158" s="75">
        <f>SUM(B$3:B63)</f>
        <v>2827</v>
      </c>
      <c r="C158" s="75">
        <f>SUM(C$3:C63)</f>
        <v>2347</v>
      </c>
      <c r="D158" s="75">
        <f>SUM(D$3:D63)</f>
        <v>2543</v>
      </c>
      <c r="E158" s="75">
        <f>SUM(E$3:E63)</f>
        <v>2719</v>
      </c>
    </row>
    <row r="159" spans="1:5" ht="16.5" x14ac:dyDescent="0.3">
      <c r="A159" s="75">
        <f t="shared" si="17"/>
        <v>62</v>
      </c>
      <c r="B159" s="75">
        <f>SUM(B$3:B64)</f>
        <v>2864</v>
      </c>
      <c r="C159" s="75">
        <f>SUM(C$3:C64)</f>
        <v>2401</v>
      </c>
      <c r="D159" s="75">
        <f>SUM(D$3:D64)</f>
        <v>2594</v>
      </c>
      <c r="E159" s="75">
        <f>SUM(E$3:E64)</f>
        <v>2786</v>
      </c>
    </row>
    <row r="160" spans="1:5" ht="16.5" x14ac:dyDescent="0.3">
      <c r="A160" s="75">
        <f t="shared" si="17"/>
        <v>63</v>
      </c>
      <c r="B160" s="75">
        <f>SUM(B$3:B65)</f>
        <v>2933</v>
      </c>
      <c r="C160" s="75">
        <f>SUM(C$3:C65)</f>
        <v>2456</v>
      </c>
      <c r="D160" s="75">
        <f>SUM(D$3:D65)</f>
        <v>2653</v>
      </c>
      <c r="E160" s="75">
        <f>SUM(E$3:E65)</f>
        <v>2846</v>
      </c>
    </row>
    <row r="161" spans="1:5" ht="16.5" x14ac:dyDescent="0.3">
      <c r="A161" s="75">
        <f t="shared" si="17"/>
        <v>64</v>
      </c>
      <c r="B161" s="75">
        <f>SUM(B$3:B66)</f>
        <v>3000</v>
      </c>
      <c r="C161" s="75">
        <f>SUM(C$3:C66)</f>
        <v>2511</v>
      </c>
      <c r="D161" s="75">
        <f>SUM(D$3:D66)</f>
        <v>2703</v>
      </c>
      <c r="E161" s="75">
        <f>SUM(E$3:E66)</f>
        <v>2880</v>
      </c>
    </row>
    <row r="162" spans="1:5" ht="16.5" x14ac:dyDescent="0.3">
      <c r="A162" s="75">
        <f t="shared" si="17"/>
        <v>65</v>
      </c>
      <c r="B162" s="75">
        <f>SUM(B$3:B67)</f>
        <v>3032</v>
      </c>
      <c r="C162" s="75">
        <f>SUM(C$3:C67)</f>
        <v>2568</v>
      </c>
      <c r="D162" s="75">
        <f>SUM(D$3:D67)</f>
        <v>2734</v>
      </c>
      <c r="E162" s="75">
        <f>SUM(E$3:E67)</f>
        <v>2909</v>
      </c>
    </row>
    <row r="163" spans="1:5" ht="16.5" x14ac:dyDescent="0.3">
      <c r="A163" s="75">
        <f t="shared" ref="A163:A181" si="18">A68</f>
        <v>66</v>
      </c>
      <c r="B163" s="75">
        <f>SUM(B$3:B68)</f>
        <v>3081</v>
      </c>
      <c r="C163" s="75">
        <f>SUM(C$3:C68)</f>
        <v>2626</v>
      </c>
      <c r="D163" s="75">
        <f>SUM(D$3:D68)</f>
        <v>2792</v>
      </c>
      <c r="E163" s="75">
        <f>SUM(E$3:E68)</f>
        <v>2958</v>
      </c>
    </row>
    <row r="164" spans="1:5" ht="16.5" x14ac:dyDescent="0.3">
      <c r="A164" s="75">
        <f t="shared" si="18"/>
        <v>67</v>
      </c>
      <c r="B164" s="75">
        <f>SUM(B$3:B69)</f>
        <v>3109</v>
      </c>
      <c r="C164" s="75">
        <f>SUM(C$3:C69)</f>
        <v>2684</v>
      </c>
      <c r="D164" s="75">
        <f>SUM(D$3:D69)</f>
        <v>2859</v>
      </c>
      <c r="E164" s="75">
        <f>SUM(E$3:E69)</f>
        <v>3026</v>
      </c>
    </row>
    <row r="165" spans="1:5" ht="16.5" x14ac:dyDescent="0.3">
      <c r="A165" s="75">
        <f t="shared" si="18"/>
        <v>68</v>
      </c>
      <c r="B165" s="75">
        <f>SUM(B$3:B70)</f>
        <v>3163</v>
      </c>
      <c r="C165" s="75">
        <f>SUM(C$3:C70)</f>
        <v>2743</v>
      </c>
      <c r="D165" s="75">
        <f>SUM(D$3:D70)</f>
        <v>2896</v>
      </c>
      <c r="E165" s="75">
        <f>SUM(E$3:E70)</f>
        <v>3063</v>
      </c>
    </row>
    <row r="166" spans="1:5" ht="16.5" x14ac:dyDescent="0.3">
      <c r="A166" s="75">
        <f t="shared" si="18"/>
        <v>69</v>
      </c>
      <c r="B166" s="75">
        <f>SUM(B$3:B71)</f>
        <v>3188</v>
      </c>
      <c r="C166" s="75">
        <f>SUM(C$3:C71)</f>
        <v>2802</v>
      </c>
      <c r="D166" s="75">
        <f>SUM(D$3:D71)</f>
        <v>2937</v>
      </c>
      <c r="E166" s="75">
        <f>SUM(E$3:E71)</f>
        <v>3103</v>
      </c>
    </row>
    <row r="167" spans="1:5" ht="16.5" x14ac:dyDescent="0.3">
      <c r="A167" s="75">
        <f t="shared" si="18"/>
        <v>70</v>
      </c>
      <c r="B167" s="75">
        <f>SUM(B$3:B72)</f>
        <v>3247</v>
      </c>
      <c r="C167" s="75">
        <f>SUM(C$3:C72)</f>
        <v>2862</v>
      </c>
      <c r="D167" s="75">
        <f>SUM(D$3:D72)</f>
        <v>2986</v>
      </c>
      <c r="E167" s="75">
        <f>SUM(E$3:E72)</f>
        <v>3153</v>
      </c>
    </row>
    <row r="168" spans="1:5" ht="16.5" x14ac:dyDescent="0.3">
      <c r="A168" s="75">
        <f t="shared" si="18"/>
        <v>71</v>
      </c>
      <c r="B168" s="75">
        <f>SUM(B$3:B73)</f>
        <v>3305</v>
      </c>
      <c r="C168" s="75">
        <f>SUM(C$3:C73)</f>
        <v>2922</v>
      </c>
      <c r="D168" s="75">
        <f>SUM(D$3:D73)</f>
        <v>3072</v>
      </c>
      <c r="E168" s="75">
        <f>SUM(E$3:E73)</f>
        <v>3199</v>
      </c>
    </row>
    <row r="169" spans="1:5" ht="16.5" x14ac:dyDescent="0.3">
      <c r="A169" s="75">
        <f t="shared" si="18"/>
        <v>72</v>
      </c>
      <c r="B169" s="75">
        <f>SUM(B$3:B74)</f>
        <v>3346</v>
      </c>
      <c r="C169" s="75">
        <f>SUM(C$3:C74)</f>
        <v>2982</v>
      </c>
      <c r="D169" s="75">
        <f>SUM(D$3:D74)</f>
        <v>3131</v>
      </c>
      <c r="E169" s="75">
        <f>SUM(E$3:E74)</f>
        <v>3227</v>
      </c>
    </row>
    <row r="170" spans="1:5" ht="16.5" x14ac:dyDescent="0.3">
      <c r="A170" s="75">
        <f t="shared" si="18"/>
        <v>73</v>
      </c>
      <c r="B170" s="75">
        <f>SUM(B$3:B75)</f>
        <v>3375</v>
      </c>
      <c r="C170" s="75">
        <f>SUM(C$3:C75)</f>
        <v>3043</v>
      </c>
      <c r="D170" s="75">
        <f>SUM(D$3:D75)</f>
        <v>3189</v>
      </c>
      <c r="E170" s="75">
        <f>SUM(E$3:E75)</f>
        <v>3261</v>
      </c>
    </row>
    <row r="171" spans="1:5" ht="16.5" x14ac:dyDescent="0.3">
      <c r="A171" s="75">
        <f t="shared" si="18"/>
        <v>74</v>
      </c>
      <c r="B171" s="75">
        <f>SUM(B$3:B76)</f>
        <v>3443</v>
      </c>
      <c r="C171" s="75">
        <f>SUM(C$3:C76)</f>
        <v>3109</v>
      </c>
      <c r="D171" s="75">
        <f>SUM(D$3:D76)</f>
        <v>3236</v>
      </c>
      <c r="E171" s="75">
        <f>SUM(E$3:E76)</f>
        <v>3341</v>
      </c>
    </row>
    <row r="172" spans="1:5" ht="16.5" x14ac:dyDescent="0.3">
      <c r="A172" s="75">
        <f t="shared" si="18"/>
        <v>75</v>
      </c>
      <c r="B172" s="75">
        <f>SUM(B$3:B77)</f>
        <v>3477</v>
      </c>
      <c r="C172" s="75">
        <f>SUM(C$3:C77)</f>
        <v>3176</v>
      </c>
      <c r="D172" s="75">
        <f>SUM(D$3:D77)</f>
        <v>3316</v>
      </c>
      <c r="E172" s="75">
        <f>SUM(E$3:E77)</f>
        <v>3396</v>
      </c>
    </row>
    <row r="173" spans="1:5" ht="16.5" x14ac:dyDescent="0.3">
      <c r="A173" s="75">
        <f t="shared" si="18"/>
        <v>76</v>
      </c>
      <c r="B173" s="75">
        <f>SUM(B$3:B78)</f>
        <v>3512</v>
      </c>
      <c r="C173" s="75">
        <f>SUM(C$3:C78)</f>
        <v>3244</v>
      </c>
      <c r="D173" s="75">
        <f>SUM(D$3:D78)</f>
        <v>3373</v>
      </c>
      <c r="E173" s="75">
        <f>SUM(E$3:E78)</f>
        <v>3430</v>
      </c>
    </row>
    <row r="174" spans="1:5" ht="16.5" x14ac:dyDescent="0.3">
      <c r="A174" s="75">
        <f t="shared" si="18"/>
        <v>77</v>
      </c>
      <c r="B174" s="75">
        <f>SUM(B$3:B79)</f>
        <v>3558</v>
      </c>
      <c r="C174" s="75">
        <f>SUM(C$3:C79)</f>
        <v>3313</v>
      </c>
      <c r="D174" s="75">
        <f>SUM(D$3:D79)</f>
        <v>3408</v>
      </c>
      <c r="E174" s="75">
        <f>SUM(E$3:E79)</f>
        <v>3471</v>
      </c>
    </row>
    <row r="175" spans="1:5" ht="16.5" x14ac:dyDescent="0.3">
      <c r="A175" s="75">
        <f t="shared" si="18"/>
        <v>78</v>
      </c>
      <c r="B175" s="75">
        <f>SUM(B$3:B80)</f>
        <v>3597</v>
      </c>
      <c r="C175" s="75">
        <f>SUM(C$3:C80)</f>
        <v>3387</v>
      </c>
      <c r="D175" s="75">
        <f>SUM(D$3:D80)</f>
        <v>3484</v>
      </c>
      <c r="E175" s="75">
        <f>SUM(E$3:E80)</f>
        <v>3547</v>
      </c>
    </row>
    <row r="176" spans="1:5" ht="16.5" x14ac:dyDescent="0.3">
      <c r="A176" s="75">
        <f t="shared" si="18"/>
        <v>79</v>
      </c>
      <c r="B176" s="75">
        <f>SUM(B$3:B81)</f>
        <v>3639</v>
      </c>
      <c r="C176" s="75">
        <f>SUM(C$3:C81)</f>
        <v>3463</v>
      </c>
      <c r="D176" s="75">
        <f>SUM(D$3:D81)</f>
        <v>3571</v>
      </c>
      <c r="E176" s="75">
        <f>SUM(E$3:E81)</f>
        <v>3634</v>
      </c>
    </row>
    <row r="177" spans="1:5" ht="16.5" x14ac:dyDescent="0.3">
      <c r="A177" s="75">
        <f t="shared" si="18"/>
        <v>80</v>
      </c>
      <c r="B177" s="75">
        <f>SUM(B$3:B82)</f>
        <v>3672</v>
      </c>
      <c r="C177" s="75">
        <f>SUM(C$3:C82)</f>
        <v>3539</v>
      </c>
      <c r="D177" s="75">
        <f>SUM(D$3:D82)</f>
        <v>3640</v>
      </c>
      <c r="E177" s="75">
        <f>SUM(E$3:E82)</f>
        <v>3673</v>
      </c>
    </row>
    <row r="178" spans="1:5" ht="16.5" x14ac:dyDescent="0.3">
      <c r="A178" s="75">
        <f t="shared" si="18"/>
        <v>81</v>
      </c>
      <c r="B178" s="75">
        <f>SUM(B$3:B83)</f>
        <v>3707</v>
      </c>
      <c r="C178" s="75">
        <f>SUM(C$3:C83)</f>
        <v>3619</v>
      </c>
      <c r="D178" s="75">
        <f>SUM(D$3:D83)</f>
        <v>3686</v>
      </c>
      <c r="E178" s="75">
        <f>SUM(E$3:E83)</f>
        <v>3714</v>
      </c>
    </row>
    <row r="179" spans="1:5" ht="16.5" x14ac:dyDescent="0.3">
      <c r="A179" s="75">
        <f t="shared" si="18"/>
        <v>82</v>
      </c>
      <c r="B179" s="75">
        <f>SUM(B$3:B84)</f>
        <v>3761</v>
      </c>
      <c r="C179" s="75">
        <f>SUM(C$3:C84)</f>
        <v>3699</v>
      </c>
      <c r="D179" s="75">
        <f>SUM(D$3:D84)</f>
        <v>3746</v>
      </c>
      <c r="E179" s="75">
        <f>SUM(E$3:E84)</f>
        <v>3783</v>
      </c>
    </row>
    <row r="180" spans="1:5" ht="16.5" x14ac:dyDescent="0.3">
      <c r="A180" s="75">
        <f t="shared" si="18"/>
        <v>83</v>
      </c>
      <c r="B180" s="75">
        <f>SUM(B$3:B85)</f>
        <v>3822</v>
      </c>
      <c r="C180" s="75">
        <f>SUM(C$3:C85)</f>
        <v>3785</v>
      </c>
      <c r="D180" s="75">
        <f>SUM(D$3:D85)</f>
        <v>3820</v>
      </c>
      <c r="E180" s="75">
        <f>SUM(E$3:E85)</f>
        <v>3835</v>
      </c>
    </row>
    <row r="181" spans="1:5" ht="16.5" x14ac:dyDescent="0.3">
      <c r="A181" s="75">
        <f t="shared" si="18"/>
        <v>84</v>
      </c>
      <c r="B181" s="75">
        <f>SUM(B$3:B86)</f>
        <v>3872</v>
      </c>
      <c r="C181" s="75">
        <f>SUM(C$3:C86)</f>
        <v>3872</v>
      </c>
      <c r="D181" s="75">
        <f>SUM(D$3:D86)</f>
        <v>3872</v>
      </c>
      <c r="E181" s="75">
        <f>SUM(E$3:E86)</f>
        <v>3872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F58D-83E8-4FAA-AFE2-27EECA2FC22A}">
  <dimension ref="A1:AM181"/>
  <sheetViews>
    <sheetView topLeftCell="AF1" zoomScale="75" zoomScaleNormal="75" workbookViewId="0">
      <selection activeCell="AN1" sqref="AN1:BO1048576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16384" width="9.140625" style="94"/>
  </cols>
  <sheetData>
    <row r="1" spans="1:26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</row>
    <row r="2" spans="1:26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e">
        <f>G2&amp;" - "&amp;H2</f>
        <v>#REF!</v>
      </c>
      <c r="G2" s="104" t="e">
        <f>Y4</f>
        <v>#REF!</v>
      </c>
      <c r="H2" s="105" t="e">
        <f t="shared" ref="H2:H14" si="0">G2+$Y$3</f>
        <v>#REF!</v>
      </c>
      <c r="I2" s="160">
        <f>COUNTIF($B$3:$B$86, "&lt;"&amp;H2)</f>
        <v>84</v>
      </c>
      <c r="J2" s="106">
        <f>I2</f>
        <v>84</v>
      </c>
      <c r="K2" s="107">
        <f t="shared" ref="K2:K14" si="1">J2/$J$15</f>
        <v>1</v>
      </c>
      <c r="L2" s="108">
        <f t="shared" ref="L2:L14" si="2">I2/$J$15</f>
        <v>1</v>
      </c>
      <c r="N2" s="128" t="s">
        <v>12</v>
      </c>
      <c r="O2" s="131" t="e">
        <f>AVERAGE($B$3:$B$86)</f>
        <v>#REF!</v>
      </c>
      <c r="P2" s="131" t="e">
        <f t="shared" ref="P2:Q2" si="3">AVERAGE($B$3:$B$86)</f>
        <v>#REF!</v>
      </c>
      <c r="Q2" s="131" t="e">
        <f t="shared" si="3"/>
        <v>#REF!</v>
      </c>
      <c r="R2" s="131" t="e">
        <f>AVERAGE($D$3:$D$86)</f>
        <v>#REF!</v>
      </c>
      <c r="V2" s="94" t="s">
        <v>102</v>
      </c>
      <c r="Y2" s="94" t="e">
        <f>ROUND(O6/10,0)</f>
        <v>#REF!</v>
      </c>
    </row>
    <row r="3" spans="1:26" ht="17.25" thickBot="1" x14ac:dyDescent="0.35">
      <c r="A3" s="9">
        <v>1</v>
      </c>
      <c r="B3" s="109" t="e">
        <f>#REF!</f>
        <v>#REF!</v>
      </c>
      <c r="C3" s="110" t="e">
        <f>#REF!</f>
        <v>#REF!</v>
      </c>
      <c r="D3" s="111" t="e">
        <f>#REF!</f>
        <v>#REF!</v>
      </c>
      <c r="E3" s="112" t="e">
        <f>#REF!</f>
        <v>#REF!</v>
      </c>
      <c r="F3" s="113" t="e">
        <f t="shared" ref="F3:F14" si="4">G3&amp;" - "&amp;H3</f>
        <v>#REF!</v>
      </c>
      <c r="G3" s="114" t="e">
        <f>H2</f>
        <v>#REF!</v>
      </c>
      <c r="H3" s="115" t="e">
        <f t="shared" si="0"/>
        <v>#REF!</v>
      </c>
      <c r="I3" s="160">
        <f t="shared" ref="I3:I14" si="5">COUNTIF($B$3:$B$86, "&lt;"&amp;H3)</f>
        <v>84</v>
      </c>
      <c r="J3" s="116">
        <f>I3-I2</f>
        <v>0</v>
      </c>
      <c r="K3" s="117">
        <f t="shared" si="1"/>
        <v>0</v>
      </c>
      <c r="L3" s="118">
        <f t="shared" si="2"/>
        <v>1</v>
      </c>
      <c r="N3" s="152" t="s">
        <v>99</v>
      </c>
      <c r="O3" s="158" t="e">
        <f>MEDIAN(B$3:B$86)</f>
        <v>#REF!</v>
      </c>
      <c r="P3" s="158" t="e">
        <f t="shared" ref="P3:R3" si="6">MEDIAN(C$3:C$86)</f>
        <v>#REF!</v>
      </c>
      <c r="Q3" s="158" t="e">
        <f t="shared" si="6"/>
        <v>#REF!</v>
      </c>
      <c r="R3" s="158" t="e">
        <f t="shared" si="6"/>
        <v>#REF!</v>
      </c>
      <c r="V3" s="94" t="s">
        <v>103</v>
      </c>
      <c r="Y3" s="94" t="e">
        <f>ROUND(Y2,-LEN(Y2)+1)</f>
        <v>#REF!</v>
      </c>
    </row>
    <row r="4" spans="1:26" ht="17.25" thickBot="1" x14ac:dyDescent="0.35">
      <c r="A4" s="9">
        <v>2</v>
      </c>
      <c r="B4" s="109" t="e">
        <f>#REF!</f>
        <v>#REF!</v>
      </c>
      <c r="C4" s="110" t="e">
        <f>#REF!</f>
        <v>#REF!</v>
      </c>
      <c r="D4" s="111" t="e">
        <f>#REF!</f>
        <v>#REF!</v>
      </c>
      <c r="E4" s="112" t="e">
        <f>#REF!</f>
        <v>#REF!</v>
      </c>
      <c r="F4" s="113" t="e">
        <f t="shared" si="4"/>
        <v>#REF!</v>
      </c>
      <c r="G4" s="114" t="e">
        <f t="shared" ref="G4:G13" si="7">H3</f>
        <v>#REF!</v>
      </c>
      <c r="H4" s="115" t="e">
        <f t="shared" si="0"/>
        <v>#REF!</v>
      </c>
      <c r="I4" s="160">
        <f t="shared" si="5"/>
        <v>84</v>
      </c>
      <c r="J4" s="116">
        <f t="shared" ref="J4:J14" si="8">I4-I3</f>
        <v>0</v>
      </c>
      <c r="K4" s="117">
        <f t="shared" si="1"/>
        <v>0</v>
      </c>
      <c r="L4" s="118">
        <f t="shared" si="2"/>
        <v>1</v>
      </c>
      <c r="N4" s="129" t="s">
        <v>13</v>
      </c>
      <c r="O4" s="132" t="e">
        <f>MAX(B$3:B$86)</f>
        <v>#REF!</v>
      </c>
      <c r="P4" s="132" t="e">
        <f t="shared" ref="P4:R4" si="9">MAX(C$3:C$86)</f>
        <v>#REF!</v>
      </c>
      <c r="Q4" s="132" t="e">
        <f t="shared" si="9"/>
        <v>#REF!</v>
      </c>
      <c r="R4" s="132" t="e">
        <f t="shared" si="9"/>
        <v>#REF!</v>
      </c>
      <c r="V4" s="94" t="s">
        <v>104</v>
      </c>
      <c r="Y4" s="94" t="e">
        <f>Y3*INT(O5/Y3)</f>
        <v>#REF!</v>
      </c>
    </row>
    <row r="5" spans="1:26" ht="17.25" thickBot="1" x14ac:dyDescent="0.35">
      <c r="A5" s="9">
        <v>3</v>
      </c>
      <c r="B5" s="109" t="e">
        <f>#REF!</f>
        <v>#REF!</v>
      </c>
      <c r="C5" s="110" t="e">
        <f>#REF!</f>
        <v>#REF!</v>
      </c>
      <c r="D5" s="111" t="e">
        <f>#REF!</f>
        <v>#REF!</v>
      </c>
      <c r="E5" s="112" t="e">
        <f>#REF!</f>
        <v>#REF!</v>
      </c>
      <c r="F5" s="113" t="e">
        <f t="shared" si="4"/>
        <v>#REF!</v>
      </c>
      <c r="G5" s="114" t="e">
        <f t="shared" si="7"/>
        <v>#REF!</v>
      </c>
      <c r="H5" s="115" t="e">
        <f t="shared" si="0"/>
        <v>#REF!</v>
      </c>
      <c r="I5" s="160">
        <f t="shared" si="5"/>
        <v>84</v>
      </c>
      <c r="J5" s="116">
        <f t="shared" si="8"/>
        <v>0</v>
      </c>
      <c r="K5" s="117">
        <f t="shared" si="1"/>
        <v>0</v>
      </c>
      <c r="L5" s="118">
        <f t="shared" si="2"/>
        <v>1</v>
      </c>
      <c r="N5" s="129" t="s">
        <v>14</v>
      </c>
      <c r="O5" s="132" t="e">
        <f>MIN(B$3:B$84)</f>
        <v>#REF!</v>
      </c>
      <c r="P5" s="132" t="e">
        <f t="shared" ref="P5:R5" si="10">MIN(C$3:C$84)</f>
        <v>#REF!</v>
      </c>
      <c r="Q5" s="132" t="e">
        <f t="shared" si="10"/>
        <v>#REF!</v>
      </c>
      <c r="R5" s="132" t="e">
        <f t="shared" si="10"/>
        <v>#REF!</v>
      </c>
      <c r="V5" s="94" t="s">
        <v>101</v>
      </c>
      <c r="Y5" s="94" t="e">
        <f>ROUNDUP(O4/Y3,0)</f>
        <v>#REF!</v>
      </c>
    </row>
    <row r="6" spans="1:26" ht="17.25" thickBot="1" x14ac:dyDescent="0.35">
      <c r="A6" s="9">
        <v>4</v>
      </c>
      <c r="B6" s="109" t="e">
        <f>#REF!</f>
        <v>#REF!</v>
      </c>
      <c r="C6" s="110" t="e">
        <f>#REF!</f>
        <v>#REF!</v>
      </c>
      <c r="D6" s="111" t="e">
        <f>#REF!</f>
        <v>#REF!</v>
      </c>
      <c r="E6" s="112" t="e">
        <f>#REF!</f>
        <v>#REF!</v>
      </c>
      <c r="F6" s="113" t="e">
        <f t="shared" si="4"/>
        <v>#REF!</v>
      </c>
      <c r="G6" s="114" t="e">
        <f t="shared" si="7"/>
        <v>#REF!</v>
      </c>
      <c r="H6" s="115" t="e">
        <f t="shared" si="0"/>
        <v>#REF!</v>
      </c>
      <c r="I6" s="160">
        <f t="shared" si="5"/>
        <v>84</v>
      </c>
      <c r="J6" s="116">
        <f t="shared" si="8"/>
        <v>0</v>
      </c>
      <c r="K6" s="117">
        <f t="shared" si="1"/>
        <v>0</v>
      </c>
      <c r="L6" s="118">
        <f t="shared" si="2"/>
        <v>1</v>
      </c>
      <c r="N6" s="129" t="s">
        <v>5</v>
      </c>
      <c r="O6" s="132" t="e">
        <f>O4-O5</f>
        <v>#REF!</v>
      </c>
      <c r="P6" s="132" t="e">
        <f t="shared" ref="P6:R6" si="11">P4-P5</f>
        <v>#REF!</v>
      </c>
      <c r="Q6" s="132" t="e">
        <f t="shared" si="11"/>
        <v>#REF!</v>
      </c>
      <c r="R6" s="132" t="e">
        <f t="shared" si="11"/>
        <v>#REF!</v>
      </c>
      <c r="V6" s="102" t="s">
        <v>105</v>
      </c>
      <c r="W6" s="102"/>
      <c r="X6" s="102"/>
      <c r="Y6" s="94" t="e">
        <f>Y5*Y3</f>
        <v>#REF!</v>
      </c>
    </row>
    <row r="7" spans="1:26" ht="17.25" thickBot="1" x14ac:dyDescent="0.35">
      <c r="A7" s="9">
        <v>5</v>
      </c>
      <c r="B7" s="109" t="e">
        <f>#REF!</f>
        <v>#REF!</v>
      </c>
      <c r="C7" s="110" t="e">
        <f>#REF!</f>
        <v>#REF!</v>
      </c>
      <c r="D7" s="111" t="e">
        <f>#REF!</f>
        <v>#REF!</v>
      </c>
      <c r="E7" s="112" t="e">
        <f>#REF!</f>
        <v>#REF!</v>
      </c>
      <c r="F7" s="113" t="e">
        <f t="shared" si="4"/>
        <v>#REF!</v>
      </c>
      <c r="G7" s="114" t="e">
        <f t="shared" si="7"/>
        <v>#REF!</v>
      </c>
      <c r="H7" s="115" t="e">
        <f t="shared" si="0"/>
        <v>#REF!</v>
      </c>
      <c r="I7" s="160">
        <f t="shared" si="5"/>
        <v>84</v>
      </c>
      <c r="J7" s="116">
        <f t="shared" si="8"/>
        <v>0</v>
      </c>
      <c r="K7" s="117">
        <f t="shared" si="1"/>
        <v>0</v>
      </c>
      <c r="L7" s="118">
        <f t="shared" si="2"/>
        <v>1</v>
      </c>
      <c r="N7" s="129" t="s">
        <v>15</v>
      </c>
      <c r="O7" s="132" t="e">
        <f>_xlfn.STDEV.S(B$3:B$86)</f>
        <v>#REF!</v>
      </c>
      <c r="P7" s="132" t="e">
        <f t="shared" ref="P7:R7" si="12">_xlfn.STDEV.S(C$3:C$86)</f>
        <v>#REF!</v>
      </c>
      <c r="Q7" s="132" t="e">
        <f t="shared" si="12"/>
        <v>#REF!</v>
      </c>
      <c r="R7" s="132" t="e">
        <f t="shared" si="12"/>
        <v>#REF!</v>
      </c>
      <c r="V7" s="94" t="s">
        <v>106</v>
      </c>
      <c r="Y7" s="94">
        <v>4</v>
      </c>
    </row>
    <row r="8" spans="1:26" ht="17.25" thickBot="1" x14ac:dyDescent="0.35">
      <c r="A8" s="9">
        <v>6</v>
      </c>
      <c r="B8" s="109" t="e">
        <f>#REF!</f>
        <v>#REF!</v>
      </c>
      <c r="C8" s="110" t="e">
        <f>#REF!</f>
        <v>#REF!</v>
      </c>
      <c r="D8" s="111" t="e">
        <f>#REF!</f>
        <v>#REF!</v>
      </c>
      <c r="E8" s="112" t="e">
        <f>#REF!</f>
        <v>#REF!</v>
      </c>
      <c r="F8" s="113" t="e">
        <f t="shared" si="4"/>
        <v>#REF!</v>
      </c>
      <c r="G8" s="114" t="e">
        <f t="shared" si="7"/>
        <v>#REF!</v>
      </c>
      <c r="H8" s="115" t="e">
        <f t="shared" si="0"/>
        <v>#REF!</v>
      </c>
      <c r="I8" s="160">
        <f t="shared" si="5"/>
        <v>84</v>
      </c>
      <c r="J8" s="116">
        <f t="shared" si="8"/>
        <v>0</v>
      </c>
      <c r="K8" s="117">
        <f t="shared" si="1"/>
        <v>0</v>
      </c>
      <c r="L8" s="118">
        <f t="shared" si="2"/>
        <v>1</v>
      </c>
      <c r="N8" s="129" t="s">
        <v>16</v>
      </c>
      <c r="O8" s="132" t="e">
        <f>O7/O2</f>
        <v>#REF!</v>
      </c>
      <c r="P8" s="132" t="e">
        <f t="shared" ref="P8:R8" si="13">P7/P2</f>
        <v>#REF!</v>
      </c>
      <c r="Q8" s="132" t="e">
        <f t="shared" si="13"/>
        <v>#REF!</v>
      </c>
      <c r="R8" s="132" t="e">
        <f t="shared" si="13"/>
        <v>#REF!</v>
      </c>
    </row>
    <row r="9" spans="1:26" ht="17.25" thickBot="1" x14ac:dyDescent="0.35">
      <c r="A9" s="9">
        <v>7</v>
      </c>
      <c r="B9" s="109" t="e">
        <f>#REF!</f>
        <v>#REF!</v>
      </c>
      <c r="C9" s="110" t="e">
        <f>#REF!</f>
        <v>#REF!</v>
      </c>
      <c r="D9" s="111" t="e">
        <f>#REF!</f>
        <v>#REF!</v>
      </c>
      <c r="E9" s="112" t="e">
        <f>#REF!</f>
        <v>#REF!</v>
      </c>
      <c r="F9" s="113" t="e">
        <f t="shared" si="4"/>
        <v>#REF!</v>
      </c>
      <c r="G9" s="114" t="e">
        <f t="shared" si="7"/>
        <v>#REF!</v>
      </c>
      <c r="H9" s="115" t="e">
        <f t="shared" si="0"/>
        <v>#REF!</v>
      </c>
      <c r="I9" s="160">
        <f t="shared" si="5"/>
        <v>84</v>
      </c>
      <c r="J9" s="116">
        <f t="shared" si="8"/>
        <v>0</v>
      </c>
      <c r="K9" s="117">
        <f t="shared" si="1"/>
        <v>0</v>
      </c>
      <c r="L9" s="118">
        <f t="shared" si="2"/>
        <v>1</v>
      </c>
      <c r="N9" s="152" t="s">
        <v>100</v>
      </c>
      <c r="O9" s="153" t="e">
        <f>O2/O3</f>
        <v>#REF!</v>
      </c>
      <c r="P9" s="153" t="e">
        <f t="shared" ref="P9:R9" si="14">P2/P3</f>
        <v>#REF!</v>
      </c>
      <c r="Q9" s="153" t="e">
        <f t="shared" si="14"/>
        <v>#REF!</v>
      </c>
      <c r="R9" s="153" t="e">
        <f t="shared" si="14"/>
        <v>#REF!</v>
      </c>
    </row>
    <row r="10" spans="1:26" ht="17.25" thickBot="1" x14ac:dyDescent="0.35">
      <c r="A10" s="9">
        <v>8</v>
      </c>
      <c r="B10" s="109" t="e">
        <f>#REF!</f>
        <v>#REF!</v>
      </c>
      <c r="C10" s="110" t="e">
        <f>#REF!</f>
        <v>#REF!</v>
      </c>
      <c r="D10" s="111" t="e">
        <f>#REF!</f>
        <v>#REF!</v>
      </c>
      <c r="E10" s="112" t="e">
        <f>#REF!</f>
        <v>#REF!</v>
      </c>
      <c r="F10" s="113" t="e">
        <f t="shared" si="4"/>
        <v>#REF!</v>
      </c>
      <c r="G10" s="114" t="e">
        <f t="shared" si="7"/>
        <v>#REF!</v>
      </c>
      <c r="H10" s="115" t="e">
        <f t="shared" si="0"/>
        <v>#REF!</v>
      </c>
      <c r="I10" s="160">
        <f t="shared" si="5"/>
        <v>84</v>
      </c>
      <c r="J10" s="116">
        <f t="shared" si="8"/>
        <v>0</v>
      </c>
      <c r="K10" s="117">
        <f t="shared" si="1"/>
        <v>0</v>
      </c>
      <c r="L10" s="118">
        <f t="shared" si="2"/>
        <v>1</v>
      </c>
      <c r="N10" s="130" t="s">
        <v>91</v>
      </c>
      <c r="O10" s="133" t="e">
        <f>O6/O2</f>
        <v>#REF!</v>
      </c>
      <c r="P10" s="133" t="e">
        <f t="shared" ref="P10:R10" si="15">P6/P2</f>
        <v>#REF!</v>
      </c>
      <c r="Q10" s="133" t="e">
        <f t="shared" si="15"/>
        <v>#REF!</v>
      </c>
      <c r="R10" s="133" t="e">
        <f t="shared" si="15"/>
        <v>#REF!</v>
      </c>
    </row>
    <row r="11" spans="1:26" ht="17.25" thickBot="1" x14ac:dyDescent="0.35">
      <c r="A11" s="9">
        <v>9</v>
      </c>
      <c r="B11" s="109" t="e">
        <f>#REF!</f>
        <v>#REF!</v>
      </c>
      <c r="C11" s="110" t="e">
        <f>#REF!</f>
        <v>#REF!</v>
      </c>
      <c r="D11" s="111" t="e">
        <f>#REF!</f>
        <v>#REF!</v>
      </c>
      <c r="E11" s="112" t="e">
        <f>#REF!</f>
        <v>#REF!</v>
      </c>
      <c r="F11" s="113" t="e">
        <f t="shared" si="4"/>
        <v>#REF!</v>
      </c>
      <c r="G11" s="114" t="e">
        <f t="shared" si="7"/>
        <v>#REF!</v>
      </c>
      <c r="H11" s="115" t="e">
        <f t="shared" si="0"/>
        <v>#REF!</v>
      </c>
      <c r="I11" s="160">
        <f t="shared" si="5"/>
        <v>84</v>
      </c>
      <c r="J11" s="116">
        <f t="shared" si="8"/>
        <v>0</v>
      </c>
      <c r="K11" s="117">
        <f t="shared" si="1"/>
        <v>0</v>
      </c>
      <c r="L11" s="118">
        <f t="shared" si="2"/>
        <v>1</v>
      </c>
    </row>
    <row r="12" spans="1:26" ht="17.25" thickBot="1" x14ac:dyDescent="0.35">
      <c r="A12" s="9">
        <v>10</v>
      </c>
      <c r="B12" s="109" t="e">
        <f>#REF!</f>
        <v>#REF!</v>
      </c>
      <c r="C12" s="110" t="e">
        <f>#REF!</f>
        <v>#REF!</v>
      </c>
      <c r="D12" s="111" t="e">
        <f>#REF!</f>
        <v>#REF!</v>
      </c>
      <c r="E12" s="112" t="e">
        <f>#REF!</f>
        <v>#REF!</v>
      </c>
      <c r="F12" s="113" t="e">
        <f t="shared" si="4"/>
        <v>#REF!</v>
      </c>
      <c r="G12" s="114" t="e">
        <f t="shared" si="7"/>
        <v>#REF!</v>
      </c>
      <c r="H12" s="115" t="e">
        <f t="shared" si="0"/>
        <v>#REF!</v>
      </c>
      <c r="I12" s="160">
        <f t="shared" si="5"/>
        <v>84</v>
      </c>
      <c r="J12" s="116">
        <f t="shared" si="8"/>
        <v>0</v>
      </c>
      <c r="K12" s="117">
        <f t="shared" si="1"/>
        <v>0</v>
      </c>
      <c r="L12" s="118">
        <f t="shared" si="2"/>
        <v>1</v>
      </c>
    </row>
    <row r="13" spans="1:26" ht="17.25" thickBot="1" x14ac:dyDescent="0.35">
      <c r="A13" s="9">
        <v>11</v>
      </c>
      <c r="B13" s="109" t="e">
        <f>#REF!</f>
        <v>#REF!</v>
      </c>
      <c r="C13" s="110" t="e">
        <f>#REF!</f>
        <v>#REF!</v>
      </c>
      <c r="D13" s="111" t="e">
        <f>#REF!</f>
        <v>#REF!</v>
      </c>
      <c r="E13" s="112" t="e">
        <f>#REF!</f>
        <v>#REF!</v>
      </c>
      <c r="F13" s="113" t="e">
        <f t="shared" si="4"/>
        <v>#REF!</v>
      </c>
      <c r="G13" s="114" t="e">
        <f t="shared" si="7"/>
        <v>#REF!</v>
      </c>
      <c r="H13" s="115" t="e">
        <f t="shared" si="0"/>
        <v>#REF!</v>
      </c>
      <c r="I13" s="160">
        <f t="shared" si="5"/>
        <v>84</v>
      </c>
      <c r="J13" s="116">
        <f t="shared" si="8"/>
        <v>0</v>
      </c>
      <c r="K13" s="117">
        <f t="shared" si="1"/>
        <v>0</v>
      </c>
      <c r="L13" s="118">
        <f t="shared" si="2"/>
        <v>1</v>
      </c>
    </row>
    <row r="14" spans="1:26" ht="17.25" thickBot="1" x14ac:dyDescent="0.35">
      <c r="A14" s="9">
        <v>12</v>
      </c>
      <c r="B14" s="109" t="e">
        <f>#REF!</f>
        <v>#REF!</v>
      </c>
      <c r="C14" s="110" t="e">
        <f>#REF!</f>
        <v>#REF!</v>
      </c>
      <c r="D14" s="111" t="e">
        <f>#REF!</f>
        <v>#REF!</v>
      </c>
      <c r="E14" s="112" t="e">
        <f>#REF!</f>
        <v>#REF!</v>
      </c>
      <c r="F14" s="120" t="e">
        <f t="shared" si="4"/>
        <v>#REF!</v>
      </c>
      <c r="G14" s="121" t="e">
        <f>H13</f>
        <v>#REF!</v>
      </c>
      <c r="H14" s="122" t="e">
        <f t="shared" si="0"/>
        <v>#REF!</v>
      </c>
      <c r="I14" s="161">
        <f t="shared" si="5"/>
        <v>84</v>
      </c>
      <c r="J14" s="123">
        <f t="shared" si="8"/>
        <v>0</v>
      </c>
      <c r="K14" s="124">
        <f t="shared" si="1"/>
        <v>0</v>
      </c>
      <c r="L14" s="125">
        <f t="shared" si="2"/>
        <v>1</v>
      </c>
    </row>
    <row r="15" spans="1:26" ht="16.5" x14ac:dyDescent="0.3">
      <c r="A15" s="9">
        <v>13</v>
      </c>
      <c r="B15" s="109" t="e">
        <f>#REF!</f>
        <v>#REF!</v>
      </c>
      <c r="C15" s="110" t="e">
        <f>#REF!</f>
        <v>#REF!</v>
      </c>
      <c r="D15" s="111" t="e">
        <f>#REF!</f>
        <v>#REF!</v>
      </c>
      <c r="E15" s="112" t="e">
        <f>#REF!</f>
        <v>#REF!</v>
      </c>
      <c r="F15" s="126"/>
      <c r="G15" s="116"/>
      <c r="H15" s="116"/>
      <c r="I15" s="116"/>
      <c r="J15" s="116">
        <f>SUM(J2:J14)</f>
        <v>84</v>
      </c>
      <c r="K15" s="117">
        <f>SUM(K2:K14)</f>
        <v>1</v>
      </c>
      <c r="L15" s="117"/>
    </row>
    <row r="16" spans="1:26" ht="16.5" x14ac:dyDescent="0.3">
      <c r="A16" s="9">
        <v>14</v>
      </c>
      <c r="B16" s="109" t="e">
        <f>#REF!</f>
        <v>#REF!</v>
      </c>
      <c r="C16" s="110" t="e">
        <f>#REF!</f>
        <v>#REF!</v>
      </c>
      <c r="D16" s="111" t="e">
        <f>#REF!</f>
        <v>#REF!</v>
      </c>
      <c r="E16" s="112" t="e">
        <f>#REF!</f>
        <v>#REF!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</row>
    <row r="17" spans="1:39" ht="16.5" x14ac:dyDescent="0.3">
      <c r="A17" s="9">
        <v>15</v>
      </c>
      <c r="B17" s="109" t="e">
        <f>#REF!</f>
        <v>#REF!</v>
      </c>
      <c r="C17" s="110" t="e">
        <f>#REF!</f>
        <v>#REF!</v>
      </c>
      <c r="D17" s="111" t="e">
        <f>#REF!</f>
        <v>#REF!</v>
      </c>
      <c r="E17" s="112" t="e">
        <f>#REF!</f>
        <v>#REF!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</row>
    <row r="18" spans="1:39" ht="16.5" x14ac:dyDescent="0.3">
      <c r="A18" s="9">
        <v>16</v>
      </c>
      <c r="B18" s="109" t="e">
        <f>#REF!</f>
        <v>#REF!</v>
      </c>
      <c r="C18" s="110" t="e">
        <f>#REF!</f>
        <v>#REF!</v>
      </c>
      <c r="D18" s="111" t="e">
        <f>#REF!</f>
        <v>#REF!</v>
      </c>
      <c r="E18" s="112" t="e">
        <f>#REF!</f>
        <v>#REF!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</row>
    <row r="19" spans="1:39" ht="16.5" x14ac:dyDescent="0.3">
      <c r="A19" s="9">
        <v>17</v>
      </c>
      <c r="B19" s="109" t="e">
        <f>#REF!</f>
        <v>#REF!</v>
      </c>
      <c r="C19" s="110" t="e">
        <f>#REF!</f>
        <v>#REF!</v>
      </c>
      <c r="D19" s="111" t="e">
        <f>#REF!</f>
        <v>#REF!</v>
      </c>
      <c r="E19" s="112" t="e">
        <f>#REF!</f>
        <v>#REF!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</row>
    <row r="20" spans="1:39" ht="16.5" x14ac:dyDescent="0.3">
      <c r="A20" s="9">
        <v>18</v>
      </c>
      <c r="B20" s="109" t="e">
        <f>#REF!</f>
        <v>#REF!</v>
      </c>
      <c r="C20" s="110" t="e">
        <f>#REF!</f>
        <v>#REF!</v>
      </c>
      <c r="D20" s="111" t="e">
        <f>#REF!</f>
        <v>#REF!</v>
      </c>
      <c r="E20" s="112" t="e">
        <f>#REF!</f>
        <v>#REF!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</row>
    <row r="21" spans="1:39" ht="16.5" x14ac:dyDescent="0.3">
      <c r="A21" s="9">
        <v>19</v>
      </c>
      <c r="B21" s="109" t="e">
        <f>#REF!</f>
        <v>#REF!</v>
      </c>
      <c r="C21" s="110" t="e">
        <f>#REF!</f>
        <v>#REF!</v>
      </c>
      <c r="D21" s="111" t="e">
        <f>#REF!</f>
        <v>#REF!</v>
      </c>
      <c r="E21" s="112" t="e">
        <f>#REF!</f>
        <v>#REF!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</row>
    <row r="22" spans="1:39" ht="16.5" x14ac:dyDescent="0.3">
      <c r="A22" s="9">
        <v>20</v>
      </c>
      <c r="B22" s="109" t="e">
        <f>#REF!</f>
        <v>#REF!</v>
      </c>
      <c r="C22" s="110" t="e">
        <f>#REF!</f>
        <v>#REF!</v>
      </c>
      <c r="D22" s="111" t="e">
        <f>#REF!</f>
        <v>#REF!</v>
      </c>
      <c r="E22" s="112" t="e">
        <f>#REF!</f>
        <v>#REF!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</row>
    <row r="23" spans="1:39" ht="16.5" x14ac:dyDescent="0.3">
      <c r="A23" s="9">
        <v>21</v>
      </c>
      <c r="B23" s="109" t="e">
        <f>#REF!</f>
        <v>#REF!</v>
      </c>
      <c r="C23" s="110" t="e">
        <f>#REF!</f>
        <v>#REF!</v>
      </c>
      <c r="D23" s="111" t="e">
        <f>#REF!</f>
        <v>#REF!</v>
      </c>
      <c r="E23" s="112" t="e">
        <f>#REF!</f>
        <v>#REF!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</row>
    <row r="24" spans="1:39" ht="16.5" x14ac:dyDescent="0.3">
      <c r="A24" s="9">
        <v>22</v>
      </c>
      <c r="B24" s="109" t="e">
        <f>#REF!</f>
        <v>#REF!</v>
      </c>
      <c r="C24" s="110" t="e">
        <f>#REF!</f>
        <v>#REF!</v>
      </c>
      <c r="D24" s="111" t="e">
        <f>#REF!</f>
        <v>#REF!</v>
      </c>
      <c r="E24" s="112" t="e">
        <f>#REF!</f>
        <v>#REF!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</row>
    <row r="25" spans="1:39" ht="16.5" x14ac:dyDescent="0.3">
      <c r="A25" s="9">
        <v>23</v>
      </c>
      <c r="B25" s="109" t="e">
        <f>#REF!</f>
        <v>#REF!</v>
      </c>
      <c r="C25" s="110" t="e">
        <f>#REF!</f>
        <v>#REF!</v>
      </c>
      <c r="D25" s="111" t="e">
        <f>#REF!</f>
        <v>#REF!</v>
      </c>
      <c r="E25" s="112" t="e">
        <f>#REF!</f>
        <v>#REF!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</row>
    <row r="26" spans="1:39" ht="16.5" x14ac:dyDescent="0.3">
      <c r="A26" s="9">
        <v>24</v>
      </c>
      <c r="B26" s="109" t="e">
        <f>#REF!</f>
        <v>#REF!</v>
      </c>
      <c r="C26" s="110" t="e">
        <f>#REF!</f>
        <v>#REF!</v>
      </c>
      <c r="D26" s="111" t="e">
        <f>#REF!</f>
        <v>#REF!</v>
      </c>
      <c r="E26" s="112" t="e">
        <f>#REF!</f>
        <v>#REF!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</row>
    <row r="27" spans="1:39" ht="16.5" x14ac:dyDescent="0.3">
      <c r="A27" s="9">
        <v>25</v>
      </c>
      <c r="B27" s="109" t="e">
        <f>#REF!</f>
        <v>#REF!</v>
      </c>
      <c r="C27" s="110" t="e">
        <f>#REF!</f>
        <v>#REF!</v>
      </c>
      <c r="D27" s="111" t="e">
        <f>#REF!</f>
        <v>#REF!</v>
      </c>
      <c r="E27" s="112" t="e">
        <f>#REF!</f>
        <v>#REF!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</row>
    <row r="28" spans="1:39" ht="16.5" x14ac:dyDescent="0.3">
      <c r="A28" s="9">
        <v>26</v>
      </c>
      <c r="B28" s="109" t="e">
        <f>#REF!</f>
        <v>#REF!</v>
      </c>
      <c r="C28" s="110" t="e">
        <f>#REF!</f>
        <v>#REF!</v>
      </c>
      <c r="D28" s="111" t="e">
        <f>#REF!</f>
        <v>#REF!</v>
      </c>
      <c r="E28" s="112" t="e">
        <f>#REF!</f>
        <v>#REF!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</row>
    <row r="29" spans="1:39" ht="16.5" x14ac:dyDescent="0.3">
      <c r="A29" s="9">
        <v>27</v>
      </c>
      <c r="B29" s="109" t="e">
        <f>#REF!</f>
        <v>#REF!</v>
      </c>
      <c r="C29" s="110" t="e">
        <f>#REF!</f>
        <v>#REF!</v>
      </c>
      <c r="D29" s="111" t="e">
        <f>#REF!</f>
        <v>#REF!</v>
      </c>
      <c r="E29" s="112" t="e">
        <f>#REF!</f>
        <v>#REF!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</row>
    <row r="30" spans="1:39" ht="16.5" x14ac:dyDescent="0.3">
      <c r="A30" s="9">
        <v>28</v>
      </c>
      <c r="B30" s="109" t="e">
        <f>#REF!</f>
        <v>#REF!</v>
      </c>
      <c r="C30" s="110" t="e">
        <f>#REF!</f>
        <v>#REF!</v>
      </c>
      <c r="D30" s="111" t="e">
        <f>#REF!</f>
        <v>#REF!</v>
      </c>
      <c r="E30" s="112" t="e">
        <f>#REF!</f>
        <v>#REF!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</row>
    <row r="31" spans="1:39" ht="16.5" x14ac:dyDescent="0.3">
      <c r="A31" s="9">
        <v>29</v>
      </c>
      <c r="B31" s="109" t="e">
        <f>#REF!</f>
        <v>#REF!</v>
      </c>
      <c r="C31" s="110" t="e">
        <f>#REF!</f>
        <v>#REF!</v>
      </c>
      <c r="D31" s="111" t="e">
        <f>#REF!</f>
        <v>#REF!</v>
      </c>
      <c r="E31" s="112" t="e">
        <f>#REF!</f>
        <v>#REF!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</row>
    <row r="32" spans="1:39" ht="16.5" x14ac:dyDescent="0.3">
      <c r="A32" s="9">
        <v>30</v>
      </c>
      <c r="B32" s="109" t="e">
        <f>#REF!</f>
        <v>#REF!</v>
      </c>
      <c r="C32" s="110" t="e">
        <f>#REF!</f>
        <v>#REF!</v>
      </c>
      <c r="D32" s="111" t="e">
        <f>#REF!</f>
        <v>#REF!</v>
      </c>
      <c r="E32" s="112" t="e">
        <f>#REF!</f>
        <v>#REF!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</row>
    <row r="33" spans="1:39" ht="16.5" x14ac:dyDescent="0.3">
      <c r="A33" s="9">
        <v>31</v>
      </c>
      <c r="B33" s="109" t="e">
        <f>#REF!</f>
        <v>#REF!</v>
      </c>
      <c r="C33" s="110" t="e">
        <f>#REF!</f>
        <v>#REF!</v>
      </c>
      <c r="D33" s="111" t="e">
        <f>#REF!</f>
        <v>#REF!</v>
      </c>
      <c r="E33" s="112" t="e">
        <f>#REF!</f>
        <v>#REF!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</row>
    <row r="34" spans="1:39" ht="16.5" x14ac:dyDescent="0.3">
      <c r="A34" s="9">
        <v>32</v>
      </c>
      <c r="B34" s="109" t="e">
        <f>#REF!</f>
        <v>#REF!</v>
      </c>
      <c r="C34" s="110" t="e">
        <f>#REF!</f>
        <v>#REF!</v>
      </c>
      <c r="D34" s="111" t="e">
        <f>#REF!</f>
        <v>#REF!</v>
      </c>
      <c r="E34" s="112" t="e">
        <f>#REF!</f>
        <v>#REF!</v>
      </c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</row>
    <row r="35" spans="1:39" ht="16.5" x14ac:dyDescent="0.3">
      <c r="A35" s="9">
        <v>33</v>
      </c>
      <c r="B35" s="109" t="e">
        <f>#REF!</f>
        <v>#REF!</v>
      </c>
      <c r="C35" s="110" t="e">
        <f>#REF!</f>
        <v>#REF!</v>
      </c>
      <c r="D35" s="111" t="e">
        <f>#REF!</f>
        <v>#REF!</v>
      </c>
      <c r="E35" s="112" t="e">
        <f>#REF!</f>
        <v>#REF!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</row>
    <row r="36" spans="1:39" ht="16.5" x14ac:dyDescent="0.3">
      <c r="A36" s="9">
        <v>34</v>
      </c>
      <c r="B36" s="109" t="e">
        <f>#REF!</f>
        <v>#REF!</v>
      </c>
      <c r="C36" s="110" t="e">
        <f>#REF!</f>
        <v>#REF!</v>
      </c>
      <c r="D36" s="111" t="e">
        <f>#REF!</f>
        <v>#REF!</v>
      </c>
      <c r="E36" s="112" t="e">
        <f>#REF!</f>
        <v>#REF!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</row>
    <row r="37" spans="1:39" ht="16.5" x14ac:dyDescent="0.3">
      <c r="A37" s="9">
        <v>35</v>
      </c>
      <c r="B37" s="109" t="e">
        <f>#REF!</f>
        <v>#REF!</v>
      </c>
      <c r="C37" s="110" t="e">
        <f>#REF!</f>
        <v>#REF!</v>
      </c>
      <c r="D37" s="111" t="e">
        <f>#REF!</f>
        <v>#REF!</v>
      </c>
      <c r="E37" s="112" t="e">
        <f>#REF!</f>
        <v>#REF!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</row>
    <row r="38" spans="1:39" ht="16.5" x14ac:dyDescent="0.3">
      <c r="A38" s="9">
        <v>36</v>
      </c>
      <c r="B38" s="109" t="e">
        <f>#REF!</f>
        <v>#REF!</v>
      </c>
      <c r="C38" s="110" t="e">
        <f>#REF!</f>
        <v>#REF!</v>
      </c>
      <c r="D38" s="111" t="e">
        <f>#REF!</f>
        <v>#REF!</v>
      </c>
      <c r="E38" s="112" t="e">
        <f>#REF!</f>
        <v>#REF!</v>
      </c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</row>
    <row r="39" spans="1:39" ht="16.5" x14ac:dyDescent="0.3">
      <c r="A39" s="9">
        <v>37</v>
      </c>
      <c r="B39" s="109" t="e">
        <f>#REF!</f>
        <v>#REF!</v>
      </c>
      <c r="C39" s="110" t="e">
        <f>#REF!</f>
        <v>#REF!</v>
      </c>
      <c r="D39" s="111" t="e">
        <f>#REF!</f>
        <v>#REF!</v>
      </c>
      <c r="E39" s="112" t="e">
        <f>#REF!</f>
        <v>#REF!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</row>
    <row r="40" spans="1:39" ht="16.5" x14ac:dyDescent="0.3">
      <c r="A40" s="9">
        <v>38</v>
      </c>
      <c r="B40" s="109" t="e">
        <f>#REF!</f>
        <v>#REF!</v>
      </c>
      <c r="C40" s="110" t="e">
        <f>#REF!</f>
        <v>#REF!</v>
      </c>
      <c r="D40" s="111" t="e">
        <f>#REF!</f>
        <v>#REF!</v>
      </c>
      <c r="E40" s="112" t="e">
        <f>#REF!</f>
        <v>#REF!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</row>
    <row r="41" spans="1:39" ht="16.5" x14ac:dyDescent="0.3">
      <c r="A41" s="9">
        <v>39</v>
      </c>
      <c r="B41" s="109" t="e">
        <f>#REF!</f>
        <v>#REF!</v>
      </c>
      <c r="C41" s="110" t="e">
        <f>#REF!</f>
        <v>#REF!</v>
      </c>
      <c r="D41" s="111" t="e">
        <f>#REF!</f>
        <v>#REF!</v>
      </c>
      <c r="E41" s="112" t="e">
        <f>#REF!</f>
        <v>#REF!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</row>
    <row r="42" spans="1:39" ht="16.5" x14ac:dyDescent="0.3">
      <c r="A42" s="9">
        <v>40</v>
      </c>
      <c r="B42" s="109" t="e">
        <f>#REF!</f>
        <v>#REF!</v>
      </c>
      <c r="C42" s="110" t="e">
        <f>#REF!</f>
        <v>#REF!</v>
      </c>
      <c r="D42" s="111" t="e">
        <f>#REF!</f>
        <v>#REF!</v>
      </c>
      <c r="E42" s="112" t="e">
        <f>#REF!</f>
        <v>#REF!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</row>
    <row r="43" spans="1:39" ht="16.5" x14ac:dyDescent="0.3">
      <c r="A43" s="9">
        <v>41</v>
      </c>
      <c r="B43" s="109" t="e">
        <f>#REF!</f>
        <v>#REF!</v>
      </c>
      <c r="C43" s="110" t="e">
        <f>#REF!</f>
        <v>#REF!</v>
      </c>
      <c r="D43" s="111" t="e">
        <f>#REF!</f>
        <v>#REF!</v>
      </c>
      <c r="E43" s="112" t="e">
        <f>#REF!</f>
        <v>#REF!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</row>
    <row r="44" spans="1:39" ht="16.5" x14ac:dyDescent="0.3">
      <c r="A44" s="9">
        <v>42</v>
      </c>
      <c r="B44" s="109" t="e">
        <f>#REF!</f>
        <v>#REF!</v>
      </c>
      <c r="C44" s="110" t="e">
        <f>#REF!</f>
        <v>#REF!</v>
      </c>
      <c r="D44" s="111" t="e">
        <f>#REF!</f>
        <v>#REF!</v>
      </c>
      <c r="E44" s="112" t="e">
        <f>#REF!</f>
        <v>#REF!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</row>
    <row r="45" spans="1:39" ht="16.5" x14ac:dyDescent="0.3">
      <c r="A45" s="9">
        <v>43</v>
      </c>
      <c r="B45" s="109" t="e">
        <f>#REF!</f>
        <v>#REF!</v>
      </c>
      <c r="C45" s="110" t="e">
        <f>#REF!</f>
        <v>#REF!</v>
      </c>
      <c r="D45" s="111" t="e">
        <f>#REF!</f>
        <v>#REF!</v>
      </c>
      <c r="E45" s="112" t="e">
        <f>#REF!</f>
        <v>#REF!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</row>
    <row r="46" spans="1:39" ht="16.5" x14ac:dyDescent="0.3">
      <c r="A46" s="9">
        <v>44</v>
      </c>
      <c r="B46" s="109" t="e">
        <f>#REF!</f>
        <v>#REF!</v>
      </c>
      <c r="C46" s="110" t="e">
        <f>#REF!</f>
        <v>#REF!</v>
      </c>
      <c r="D46" s="111" t="e">
        <f>#REF!</f>
        <v>#REF!</v>
      </c>
      <c r="E46" s="112" t="e">
        <f>#REF!</f>
        <v>#REF!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6.5" x14ac:dyDescent="0.3">
      <c r="A47" s="9">
        <v>45</v>
      </c>
      <c r="B47" s="109" t="e">
        <f>#REF!</f>
        <v>#REF!</v>
      </c>
      <c r="C47" s="110" t="e">
        <f>#REF!</f>
        <v>#REF!</v>
      </c>
      <c r="D47" s="111" t="e">
        <f>#REF!</f>
        <v>#REF!</v>
      </c>
      <c r="E47" s="112" t="e">
        <f>#REF!</f>
        <v>#REF!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6.5" x14ac:dyDescent="0.3">
      <c r="A48" s="9">
        <v>46</v>
      </c>
      <c r="B48" s="109" t="e">
        <f>#REF!</f>
        <v>#REF!</v>
      </c>
      <c r="C48" s="110" t="e">
        <f>#REF!</f>
        <v>#REF!</v>
      </c>
      <c r="D48" s="111" t="e">
        <f>#REF!</f>
        <v>#REF!</v>
      </c>
      <c r="E48" s="112" t="e">
        <f>#REF!</f>
        <v>#REF!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</row>
    <row r="49" spans="1:39" ht="16.5" x14ac:dyDescent="0.3">
      <c r="A49" s="9">
        <v>47</v>
      </c>
      <c r="B49" s="109" t="e">
        <f>#REF!</f>
        <v>#REF!</v>
      </c>
      <c r="C49" s="110" t="e">
        <f>#REF!</f>
        <v>#REF!</v>
      </c>
      <c r="D49" s="111" t="e">
        <f>#REF!</f>
        <v>#REF!</v>
      </c>
      <c r="E49" s="112" t="e">
        <f>#REF!</f>
        <v>#REF!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</row>
    <row r="50" spans="1:39" ht="16.5" x14ac:dyDescent="0.3">
      <c r="A50" s="9">
        <v>48</v>
      </c>
      <c r="B50" s="109" t="e">
        <f>#REF!</f>
        <v>#REF!</v>
      </c>
      <c r="C50" s="110" t="e">
        <f>#REF!</f>
        <v>#REF!</v>
      </c>
      <c r="D50" s="111" t="e">
        <f>#REF!</f>
        <v>#REF!</v>
      </c>
      <c r="E50" s="112" t="e">
        <f>#REF!</f>
        <v>#REF!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</row>
    <row r="51" spans="1:39" ht="16.5" x14ac:dyDescent="0.3">
      <c r="A51" s="9">
        <v>49</v>
      </c>
      <c r="B51" s="109" t="e">
        <f>#REF!</f>
        <v>#REF!</v>
      </c>
      <c r="C51" s="110" t="e">
        <f>#REF!</f>
        <v>#REF!</v>
      </c>
      <c r="D51" s="111" t="e">
        <f>#REF!</f>
        <v>#REF!</v>
      </c>
      <c r="E51" s="112" t="e">
        <f>#REF!</f>
        <v>#REF!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</row>
    <row r="52" spans="1:39" ht="16.5" x14ac:dyDescent="0.3">
      <c r="A52" s="9">
        <v>50</v>
      </c>
      <c r="B52" s="109" t="e">
        <f>#REF!</f>
        <v>#REF!</v>
      </c>
      <c r="C52" s="110" t="e">
        <f>#REF!</f>
        <v>#REF!</v>
      </c>
      <c r="D52" s="111" t="e">
        <f>#REF!</f>
        <v>#REF!</v>
      </c>
      <c r="E52" s="112" t="e">
        <f>#REF!</f>
        <v>#REF!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</row>
    <row r="53" spans="1:39" ht="16.5" x14ac:dyDescent="0.3">
      <c r="A53" s="9">
        <v>51</v>
      </c>
      <c r="B53" s="109" t="e">
        <f>#REF!</f>
        <v>#REF!</v>
      </c>
      <c r="C53" s="110" t="e">
        <f>#REF!</f>
        <v>#REF!</v>
      </c>
      <c r="D53" s="111" t="e">
        <f>#REF!</f>
        <v>#REF!</v>
      </c>
      <c r="E53" s="112" t="e">
        <f>#REF!</f>
        <v>#REF!</v>
      </c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</row>
    <row r="54" spans="1:39" ht="16.5" x14ac:dyDescent="0.3">
      <c r="A54" s="9">
        <v>52</v>
      </c>
      <c r="B54" s="109" t="e">
        <f>#REF!</f>
        <v>#REF!</v>
      </c>
      <c r="C54" s="110" t="e">
        <f>#REF!</f>
        <v>#REF!</v>
      </c>
      <c r="D54" s="111" t="e">
        <f>#REF!</f>
        <v>#REF!</v>
      </c>
      <c r="E54" s="112" t="e">
        <f>#REF!</f>
        <v>#REF!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</row>
    <row r="55" spans="1:39" ht="16.5" x14ac:dyDescent="0.3">
      <c r="A55" s="9">
        <v>53</v>
      </c>
      <c r="B55" s="109" t="e">
        <f>#REF!</f>
        <v>#REF!</v>
      </c>
      <c r="C55" s="110" t="e">
        <f>#REF!</f>
        <v>#REF!</v>
      </c>
      <c r="D55" s="111" t="e">
        <f>#REF!</f>
        <v>#REF!</v>
      </c>
      <c r="E55" s="112" t="e">
        <f>#REF!</f>
        <v>#REF!</v>
      </c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</row>
    <row r="56" spans="1:39" ht="16.5" x14ac:dyDescent="0.3">
      <c r="A56" s="9">
        <v>54</v>
      </c>
      <c r="B56" s="109" t="e">
        <f>#REF!</f>
        <v>#REF!</v>
      </c>
      <c r="C56" s="110" t="e">
        <f>#REF!</f>
        <v>#REF!</v>
      </c>
      <c r="D56" s="111" t="e">
        <f>#REF!</f>
        <v>#REF!</v>
      </c>
      <c r="E56" s="112" t="e">
        <f>#REF!</f>
        <v>#REF!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</row>
    <row r="57" spans="1:39" ht="16.5" x14ac:dyDescent="0.3">
      <c r="A57" s="9">
        <v>55</v>
      </c>
      <c r="B57" s="109" t="e">
        <f>#REF!</f>
        <v>#REF!</v>
      </c>
      <c r="C57" s="110" t="e">
        <f>#REF!</f>
        <v>#REF!</v>
      </c>
      <c r="D57" s="111" t="e">
        <f>#REF!</f>
        <v>#REF!</v>
      </c>
      <c r="E57" s="112" t="e">
        <f>#REF!</f>
        <v>#REF!</v>
      </c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</row>
    <row r="58" spans="1:39" ht="16.5" x14ac:dyDescent="0.3">
      <c r="A58" s="9">
        <v>56</v>
      </c>
      <c r="B58" s="109" t="e">
        <f>#REF!</f>
        <v>#REF!</v>
      </c>
      <c r="C58" s="110" t="e">
        <f>#REF!</f>
        <v>#REF!</v>
      </c>
      <c r="D58" s="111" t="e">
        <f>#REF!</f>
        <v>#REF!</v>
      </c>
      <c r="E58" s="112" t="e">
        <f>#REF!</f>
        <v>#REF!</v>
      </c>
    </row>
    <row r="59" spans="1:39" ht="16.5" x14ac:dyDescent="0.3">
      <c r="A59" s="9">
        <v>57</v>
      </c>
      <c r="B59" s="109" t="e">
        <f>#REF!</f>
        <v>#REF!</v>
      </c>
      <c r="C59" s="110" t="e">
        <f>#REF!</f>
        <v>#REF!</v>
      </c>
      <c r="D59" s="111" t="e">
        <f>#REF!</f>
        <v>#REF!</v>
      </c>
      <c r="E59" s="112" t="e">
        <f>#REF!</f>
        <v>#REF!</v>
      </c>
    </row>
    <row r="60" spans="1:39" ht="16.5" x14ac:dyDescent="0.3">
      <c r="A60" s="9">
        <v>58</v>
      </c>
      <c r="B60" s="109" t="e">
        <f>#REF!</f>
        <v>#REF!</v>
      </c>
      <c r="C60" s="110" t="e">
        <f>#REF!</f>
        <v>#REF!</v>
      </c>
      <c r="D60" s="111" t="e">
        <f>#REF!</f>
        <v>#REF!</v>
      </c>
      <c r="E60" s="112" t="e">
        <f>#REF!</f>
        <v>#REF!</v>
      </c>
    </row>
    <row r="61" spans="1:39" ht="16.5" x14ac:dyDescent="0.3">
      <c r="A61" s="9">
        <v>59</v>
      </c>
      <c r="B61" s="109" t="e">
        <f>#REF!</f>
        <v>#REF!</v>
      </c>
      <c r="C61" s="110" t="e">
        <f>#REF!</f>
        <v>#REF!</v>
      </c>
      <c r="D61" s="111" t="e">
        <f>#REF!</f>
        <v>#REF!</v>
      </c>
      <c r="E61" s="112" t="e">
        <f>#REF!</f>
        <v>#REF!</v>
      </c>
    </row>
    <row r="62" spans="1:39" ht="16.5" x14ac:dyDescent="0.3">
      <c r="A62" s="9">
        <v>60</v>
      </c>
      <c r="B62" s="109" t="e">
        <f>#REF!</f>
        <v>#REF!</v>
      </c>
      <c r="C62" s="110" t="e">
        <f>#REF!</f>
        <v>#REF!</v>
      </c>
      <c r="D62" s="111" t="e">
        <f>#REF!</f>
        <v>#REF!</v>
      </c>
      <c r="E62" s="112" t="e">
        <f>#REF!</f>
        <v>#REF!</v>
      </c>
    </row>
    <row r="63" spans="1:39" ht="16.5" x14ac:dyDescent="0.3">
      <c r="A63" s="9">
        <v>61</v>
      </c>
      <c r="B63" s="109" t="e">
        <f>#REF!</f>
        <v>#REF!</v>
      </c>
      <c r="C63" s="110" t="e">
        <f>#REF!</f>
        <v>#REF!</v>
      </c>
      <c r="D63" s="111" t="e">
        <f>#REF!</f>
        <v>#REF!</v>
      </c>
      <c r="E63" s="112" t="e">
        <f>#REF!</f>
        <v>#REF!</v>
      </c>
    </row>
    <row r="64" spans="1:39" ht="16.5" x14ac:dyDescent="0.3">
      <c r="A64" s="9">
        <v>62</v>
      </c>
      <c r="B64" s="109" t="e">
        <f>#REF!</f>
        <v>#REF!</v>
      </c>
      <c r="C64" s="110" t="e">
        <f>#REF!</f>
        <v>#REF!</v>
      </c>
      <c r="D64" s="111" t="e">
        <f>#REF!</f>
        <v>#REF!</v>
      </c>
      <c r="E64" s="112" t="e">
        <f>#REF!</f>
        <v>#REF!</v>
      </c>
    </row>
    <row r="65" spans="1:39" ht="16.5" x14ac:dyDescent="0.3">
      <c r="A65" s="9">
        <v>63</v>
      </c>
      <c r="B65" s="109" t="e">
        <f>#REF!</f>
        <v>#REF!</v>
      </c>
      <c r="C65" s="110" t="e">
        <f>#REF!</f>
        <v>#REF!</v>
      </c>
      <c r="D65" s="111" t="e">
        <f>#REF!</f>
        <v>#REF!</v>
      </c>
      <c r="E65" s="112" t="e">
        <f>#REF!</f>
        <v>#REF!</v>
      </c>
    </row>
    <row r="66" spans="1:39" ht="16.5" x14ac:dyDescent="0.3">
      <c r="A66" s="9">
        <v>64</v>
      </c>
      <c r="B66" s="109" t="e">
        <f>#REF!</f>
        <v>#REF!</v>
      </c>
      <c r="C66" s="110" t="e">
        <f>#REF!</f>
        <v>#REF!</v>
      </c>
      <c r="D66" s="111" t="e">
        <f>#REF!</f>
        <v>#REF!</v>
      </c>
      <c r="E66" s="112" t="e">
        <f>#REF!</f>
        <v>#REF!</v>
      </c>
    </row>
    <row r="67" spans="1:39" ht="16.5" x14ac:dyDescent="0.3">
      <c r="A67" s="9">
        <v>65</v>
      </c>
      <c r="B67" s="109" t="e">
        <f>#REF!</f>
        <v>#REF!</v>
      </c>
      <c r="C67" s="110" t="e">
        <f>#REF!</f>
        <v>#REF!</v>
      </c>
      <c r="D67" s="111" t="e">
        <f>#REF!</f>
        <v>#REF!</v>
      </c>
      <c r="E67" s="112" t="e">
        <f>#REF!</f>
        <v>#REF!</v>
      </c>
    </row>
    <row r="68" spans="1:39" ht="16.5" x14ac:dyDescent="0.3">
      <c r="A68" s="9">
        <v>66</v>
      </c>
      <c r="B68" s="109" t="e">
        <f>#REF!</f>
        <v>#REF!</v>
      </c>
      <c r="C68" s="110" t="e">
        <f>#REF!</f>
        <v>#REF!</v>
      </c>
      <c r="D68" s="111" t="e">
        <f>#REF!</f>
        <v>#REF!</v>
      </c>
      <c r="E68" s="112" t="e">
        <f>#REF!</f>
        <v>#REF!</v>
      </c>
    </row>
    <row r="69" spans="1:39" ht="16.5" x14ac:dyDescent="0.3">
      <c r="A69" s="9">
        <v>67</v>
      </c>
      <c r="B69" s="109" t="e">
        <f>#REF!</f>
        <v>#REF!</v>
      </c>
      <c r="C69" s="110" t="e">
        <f>#REF!</f>
        <v>#REF!</v>
      </c>
      <c r="D69" s="111" t="e">
        <f>#REF!</f>
        <v>#REF!</v>
      </c>
      <c r="E69" s="112" t="e">
        <f>#REF!</f>
        <v>#REF!</v>
      </c>
    </row>
    <row r="70" spans="1:39" ht="16.5" x14ac:dyDescent="0.3">
      <c r="A70" s="9">
        <v>68</v>
      </c>
      <c r="B70" s="109" t="e">
        <f>#REF!</f>
        <v>#REF!</v>
      </c>
      <c r="C70" s="110" t="e">
        <f>#REF!</f>
        <v>#REF!</v>
      </c>
      <c r="D70" s="111" t="e">
        <f>#REF!</f>
        <v>#REF!</v>
      </c>
      <c r="E70" s="112" t="e">
        <f>#REF!</f>
        <v>#REF!</v>
      </c>
    </row>
    <row r="71" spans="1:39" ht="16.5" x14ac:dyDescent="0.3">
      <c r="A71" s="9">
        <v>69</v>
      </c>
      <c r="B71" s="109" t="e">
        <f>#REF!</f>
        <v>#REF!</v>
      </c>
      <c r="C71" s="110" t="e">
        <f>#REF!</f>
        <v>#REF!</v>
      </c>
      <c r="D71" s="111" t="e">
        <f>#REF!</f>
        <v>#REF!</v>
      </c>
      <c r="E71" s="112" t="e">
        <f>#REF!</f>
        <v>#REF!</v>
      </c>
    </row>
    <row r="72" spans="1:39" ht="16.5" x14ac:dyDescent="0.3">
      <c r="A72" s="9">
        <v>70</v>
      </c>
      <c r="B72" s="109" t="e">
        <f>#REF!</f>
        <v>#REF!</v>
      </c>
      <c r="C72" s="110" t="e">
        <f>#REF!</f>
        <v>#REF!</v>
      </c>
      <c r="D72" s="111" t="e">
        <f>#REF!</f>
        <v>#REF!</v>
      </c>
      <c r="E72" s="112" t="e">
        <f>#REF!</f>
        <v>#REF!</v>
      </c>
    </row>
    <row r="73" spans="1:39" ht="16.5" x14ac:dyDescent="0.3">
      <c r="A73" s="9">
        <v>71</v>
      </c>
      <c r="B73" s="109" t="e">
        <f>#REF!</f>
        <v>#REF!</v>
      </c>
      <c r="C73" s="110" t="e">
        <f>#REF!</f>
        <v>#REF!</v>
      </c>
      <c r="D73" s="111" t="e">
        <f>#REF!</f>
        <v>#REF!</v>
      </c>
      <c r="E73" s="112" t="e">
        <f>#REF!</f>
        <v>#REF!</v>
      </c>
    </row>
    <row r="74" spans="1:39" ht="16.5" x14ac:dyDescent="0.3">
      <c r="A74" s="9">
        <v>72</v>
      </c>
      <c r="B74" s="109" t="e">
        <f>#REF!</f>
        <v>#REF!</v>
      </c>
      <c r="C74" s="110" t="e">
        <f>#REF!</f>
        <v>#REF!</v>
      </c>
      <c r="D74" s="111" t="e">
        <f>#REF!</f>
        <v>#REF!</v>
      </c>
      <c r="E74" s="112" t="e">
        <f>#REF!</f>
        <v>#REF!</v>
      </c>
    </row>
    <row r="75" spans="1:39" ht="16.5" x14ac:dyDescent="0.3">
      <c r="A75" s="9">
        <v>73</v>
      </c>
      <c r="B75" s="109" t="e">
        <f>#REF!</f>
        <v>#REF!</v>
      </c>
      <c r="C75" s="110" t="e">
        <f>#REF!</f>
        <v>#REF!</v>
      </c>
      <c r="D75" s="111" t="e">
        <f>#REF!</f>
        <v>#REF!</v>
      </c>
      <c r="E75" s="112" t="e">
        <f>#REF!</f>
        <v>#REF!</v>
      </c>
    </row>
    <row r="76" spans="1:39" ht="16.5" x14ac:dyDescent="0.3">
      <c r="A76" s="9">
        <v>74</v>
      </c>
      <c r="B76" s="109" t="e">
        <f>#REF!</f>
        <v>#REF!</v>
      </c>
      <c r="C76" s="110" t="e">
        <f>#REF!</f>
        <v>#REF!</v>
      </c>
      <c r="D76" s="111" t="e">
        <f>#REF!</f>
        <v>#REF!</v>
      </c>
      <c r="E76" s="112" t="e">
        <f>#REF!</f>
        <v>#REF!</v>
      </c>
    </row>
    <row r="77" spans="1:39" ht="16.5" x14ac:dyDescent="0.3">
      <c r="A77" s="9">
        <v>75</v>
      </c>
      <c r="B77" s="109" t="e">
        <f>#REF!</f>
        <v>#REF!</v>
      </c>
      <c r="C77" s="110" t="e">
        <f>#REF!</f>
        <v>#REF!</v>
      </c>
      <c r="D77" s="111" t="e">
        <f>#REF!</f>
        <v>#REF!</v>
      </c>
      <c r="E77" s="112" t="e">
        <f>#REF!</f>
        <v>#REF!</v>
      </c>
    </row>
    <row r="78" spans="1:39" ht="16.5" x14ac:dyDescent="0.3">
      <c r="A78" s="9">
        <v>76</v>
      </c>
      <c r="B78" s="109" t="e">
        <f>#REF!</f>
        <v>#REF!</v>
      </c>
      <c r="C78" s="110" t="e">
        <f>#REF!</f>
        <v>#REF!</v>
      </c>
      <c r="D78" s="111" t="e">
        <f>#REF!</f>
        <v>#REF!</v>
      </c>
      <c r="E78" s="112" t="e">
        <f>#REF!</f>
        <v>#REF!</v>
      </c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</row>
    <row r="79" spans="1:39" ht="16.5" x14ac:dyDescent="0.3">
      <c r="A79" s="9">
        <v>77</v>
      </c>
      <c r="B79" s="109" t="e">
        <f>#REF!</f>
        <v>#REF!</v>
      </c>
      <c r="C79" s="110" t="e">
        <f>#REF!</f>
        <v>#REF!</v>
      </c>
      <c r="D79" s="111" t="e">
        <f>#REF!</f>
        <v>#REF!</v>
      </c>
      <c r="E79" s="112" t="e">
        <f>#REF!</f>
        <v>#REF!</v>
      </c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</row>
    <row r="80" spans="1:39" ht="16.5" x14ac:dyDescent="0.3">
      <c r="A80" s="9">
        <v>78</v>
      </c>
      <c r="B80" s="109" t="e">
        <f>#REF!</f>
        <v>#REF!</v>
      </c>
      <c r="C80" s="110" t="e">
        <f>#REF!</f>
        <v>#REF!</v>
      </c>
      <c r="D80" s="111" t="e">
        <f>#REF!</f>
        <v>#REF!</v>
      </c>
      <c r="E80" s="112" t="e">
        <f>#REF!</f>
        <v>#REF!</v>
      </c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</row>
    <row r="81" spans="1:39" ht="16.5" x14ac:dyDescent="0.3">
      <c r="A81" s="9">
        <v>79</v>
      </c>
      <c r="B81" s="109" t="e">
        <f>#REF!</f>
        <v>#REF!</v>
      </c>
      <c r="C81" s="110" t="e">
        <f>#REF!</f>
        <v>#REF!</v>
      </c>
      <c r="D81" s="111" t="e">
        <f>#REF!</f>
        <v>#REF!</v>
      </c>
      <c r="E81" s="112" t="e">
        <f>#REF!</f>
        <v>#REF!</v>
      </c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</row>
    <row r="82" spans="1:39" ht="16.5" x14ac:dyDescent="0.3">
      <c r="A82" s="9">
        <v>80</v>
      </c>
      <c r="B82" s="109" t="e">
        <f>#REF!</f>
        <v>#REF!</v>
      </c>
      <c r="C82" s="110" t="e">
        <f>#REF!</f>
        <v>#REF!</v>
      </c>
      <c r="D82" s="111" t="e">
        <f>#REF!</f>
        <v>#REF!</v>
      </c>
      <c r="E82" s="112" t="e">
        <f>#REF!</f>
        <v>#REF!</v>
      </c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</row>
    <row r="83" spans="1:39" ht="16.5" x14ac:dyDescent="0.3">
      <c r="A83" s="9">
        <v>81</v>
      </c>
      <c r="B83" s="109" t="e">
        <f>#REF!</f>
        <v>#REF!</v>
      </c>
      <c r="C83" s="110" t="e">
        <f>#REF!</f>
        <v>#REF!</v>
      </c>
      <c r="D83" s="111" t="e">
        <f>#REF!</f>
        <v>#REF!</v>
      </c>
      <c r="E83" s="112" t="e">
        <f>#REF!</f>
        <v>#REF!</v>
      </c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</row>
    <row r="84" spans="1:39" ht="16.5" x14ac:dyDescent="0.3">
      <c r="A84" s="9">
        <v>82</v>
      </c>
      <c r="B84" s="109" t="e">
        <f>#REF!</f>
        <v>#REF!</v>
      </c>
      <c r="C84" s="110" t="e">
        <f>#REF!</f>
        <v>#REF!</v>
      </c>
      <c r="D84" s="111" t="e">
        <f>#REF!</f>
        <v>#REF!</v>
      </c>
      <c r="E84" s="112" t="e">
        <f>#REF!</f>
        <v>#REF!</v>
      </c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</row>
    <row r="85" spans="1:39" ht="16.5" x14ac:dyDescent="0.3">
      <c r="A85" s="9">
        <v>83</v>
      </c>
      <c r="B85" s="109" t="e">
        <f>#REF!</f>
        <v>#REF!</v>
      </c>
      <c r="C85" s="110" t="e">
        <f>#REF!</f>
        <v>#REF!</v>
      </c>
      <c r="D85" s="111" t="e">
        <f>#REF!</f>
        <v>#REF!</v>
      </c>
      <c r="E85" s="112" t="e">
        <f>#REF!</f>
        <v>#REF!</v>
      </c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</row>
    <row r="86" spans="1:39" ht="16.5" x14ac:dyDescent="0.3">
      <c r="A86" s="9">
        <v>84</v>
      </c>
      <c r="B86" s="109" t="e">
        <f>#REF!</f>
        <v>#REF!</v>
      </c>
      <c r="C86" s="110" t="e">
        <f>#REF!</f>
        <v>#REF!</v>
      </c>
      <c r="D86" s="111" t="e">
        <f>#REF!</f>
        <v>#REF!</v>
      </c>
      <c r="E86" s="112" t="e">
        <f>#REF!</f>
        <v>#REF!</v>
      </c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</row>
    <row r="87" spans="1:39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</row>
    <row r="88" spans="1:39" ht="16.5" x14ac:dyDescent="0.3">
      <c r="A88"/>
      <c r="B88" s="109" t="e">
        <f>SUM(B3:B86)</f>
        <v>#REF!</v>
      </c>
      <c r="C88" s="109" t="e">
        <f t="shared" ref="C88:E88" si="16">SUM(C3:C86)</f>
        <v>#REF!</v>
      </c>
      <c r="D88" s="109" t="e">
        <f t="shared" si="16"/>
        <v>#REF!</v>
      </c>
      <c r="E88" s="109" t="e">
        <f t="shared" si="16"/>
        <v>#REF!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</row>
    <row r="89" spans="1:39" ht="16.5" x14ac:dyDescent="0.3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</row>
    <row r="90" spans="1:39" ht="15" x14ac:dyDescent="0.25">
      <c r="A90"/>
      <c r="B90"/>
      <c r="C90"/>
      <c r="D90"/>
      <c r="E90"/>
    </row>
    <row r="91" spans="1:39" ht="15" x14ac:dyDescent="0.25">
      <c r="A91"/>
      <c r="B91"/>
      <c r="C91"/>
      <c r="D91"/>
      <c r="E91"/>
    </row>
    <row r="98" spans="1:5" ht="16.5" x14ac:dyDescent="0.3">
      <c r="A98" s="75">
        <f>A3</f>
        <v>1</v>
      </c>
      <c r="B98" s="75" t="e">
        <f>SUM(B$3:B3)</f>
        <v>#REF!</v>
      </c>
      <c r="C98" s="75" t="e">
        <f>SUM(C$3:C3)</f>
        <v>#REF!</v>
      </c>
      <c r="D98" s="75" t="e">
        <f>SUM(D$3:D3)</f>
        <v>#REF!</v>
      </c>
      <c r="E98" s="75" t="e">
        <f>SUM(E$3:E3)</f>
        <v>#REF!</v>
      </c>
    </row>
    <row r="99" spans="1:5" ht="16.5" x14ac:dyDescent="0.3">
      <c r="A99" s="75">
        <f t="shared" ref="A99:A162" si="17">A4</f>
        <v>2</v>
      </c>
      <c r="B99" s="75" t="e">
        <f>SUM(B$3:B4)</f>
        <v>#REF!</v>
      </c>
      <c r="C99" s="75" t="e">
        <f>SUM(C$3:C4)</f>
        <v>#REF!</v>
      </c>
      <c r="D99" s="75" t="e">
        <f>SUM(D$3:D4)</f>
        <v>#REF!</v>
      </c>
      <c r="E99" s="75" t="e">
        <f>SUM(E$3:E4)</f>
        <v>#REF!</v>
      </c>
    </row>
    <row r="100" spans="1:5" ht="16.5" x14ac:dyDescent="0.3">
      <c r="A100" s="75">
        <f t="shared" si="17"/>
        <v>3</v>
      </c>
      <c r="B100" s="75" t="e">
        <f>SUM(B$3:B5)</f>
        <v>#REF!</v>
      </c>
      <c r="C100" s="75" t="e">
        <f>SUM(C$3:C5)</f>
        <v>#REF!</v>
      </c>
      <c r="D100" s="75" t="e">
        <f>SUM(D$3:D5)</f>
        <v>#REF!</v>
      </c>
      <c r="E100" s="75" t="e">
        <f>SUM(E$3:E5)</f>
        <v>#REF!</v>
      </c>
    </row>
    <row r="101" spans="1:5" ht="16.5" x14ac:dyDescent="0.3">
      <c r="A101" s="75">
        <f t="shared" si="17"/>
        <v>4</v>
      </c>
      <c r="B101" s="75" t="e">
        <f>SUM(B$3:B6)</f>
        <v>#REF!</v>
      </c>
      <c r="C101" s="75" t="e">
        <f>SUM(C$3:C6)</f>
        <v>#REF!</v>
      </c>
      <c r="D101" s="75" t="e">
        <f>SUM(D$3:D6)</f>
        <v>#REF!</v>
      </c>
      <c r="E101" s="75" t="e">
        <f>SUM(E$3:E6)</f>
        <v>#REF!</v>
      </c>
    </row>
    <row r="102" spans="1:5" ht="16.5" x14ac:dyDescent="0.3">
      <c r="A102" s="75">
        <f t="shared" si="17"/>
        <v>5</v>
      </c>
      <c r="B102" s="75" t="e">
        <f>SUM(B$3:B7)</f>
        <v>#REF!</v>
      </c>
      <c r="C102" s="75" t="e">
        <f>SUM(C$3:C7)</f>
        <v>#REF!</v>
      </c>
      <c r="D102" s="75" t="e">
        <f>SUM(D$3:D7)</f>
        <v>#REF!</v>
      </c>
      <c r="E102" s="75" t="e">
        <f>SUM(E$3:E7)</f>
        <v>#REF!</v>
      </c>
    </row>
    <row r="103" spans="1:5" ht="16.5" x14ac:dyDescent="0.3">
      <c r="A103" s="75">
        <f t="shared" si="17"/>
        <v>6</v>
      </c>
      <c r="B103" s="75" t="e">
        <f>SUM(B$3:B8)</f>
        <v>#REF!</v>
      </c>
      <c r="C103" s="75" t="e">
        <f>SUM(C$3:C8)</f>
        <v>#REF!</v>
      </c>
      <c r="D103" s="75" t="e">
        <f>SUM(D$3:D8)</f>
        <v>#REF!</v>
      </c>
      <c r="E103" s="75" t="e">
        <f>SUM(E$3:E8)</f>
        <v>#REF!</v>
      </c>
    </row>
    <row r="104" spans="1:5" ht="16.5" x14ac:dyDescent="0.3">
      <c r="A104" s="75">
        <f t="shared" si="17"/>
        <v>7</v>
      </c>
      <c r="B104" s="75" t="e">
        <f>SUM(B$3:B9)</f>
        <v>#REF!</v>
      </c>
      <c r="C104" s="75" t="e">
        <f>SUM(C$3:C9)</f>
        <v>#REF!</v>
      </c>
      <c r="D104" s="75" t="e">
        <f>SUM(D$3:D9)</f>
        <v>#REF!</v>
      </c>
      <c r="E104" s="75" t="e">
        <f>SUM(E$3:E9)</f>
        <v>#REF!</v>
      </c>
    </row>
    <row r="105" spans="1:5" ht="16.5" x14ac:dyDescent="0.3">
      <c r="A105" s="75">
        <f t="shared" si="17"/>
        <v>8</v>
      </c>
      <c r="B105" s="75" t="e">
        <f>SUM(B$3:B10)</f>
        <v>#REF!</v>
      </c>
      <c r="C105" s="75" t="e">
        <f>SUM(C$3:C10)</f>
        <v>#REF!</v>
      </c>
      <c r="D105" s="75" t="e">
        <f>SUM(D$3:D10)</f>
        <v>#REF!</v>
      </c>
      <c r="E105" s="75" t="e">
        <f>SUM(E$3:E10)</f>
        <v>#REF!</v>
      </c>
    </row>
    <row r="106" spans="1:5" ht="16.5" x14ac:dyDescent="0.3">
      <c r="A106" s="75">
        <f t="shared" si="17"/>
        <v>9</v>
      </c>
      <c r="B106" s="75" t="e">
        <f>SUM(B$3:B11)</f>
        <v>#REF!</v>
      </c>
      <c r="C106" s="75" t="e">
        <f>SUM(C$3:C11)</f>
        <v>#REF!</v>
      </c>
      <c r="D106" s="75" t="e">
        <f>SUM(D$3:D11)</f>
        <v>#REF!</v>
      </c>
      <c r="E106" s="75" t="e">
        <f>SUM(E$3:E11)</f>
        <v>#REF!</v>
      </c>
    </row>
    <row r="107" spans="1:5" ht="16.5" x14ac:dyDescent="0.3">
      <c r="A107" s="75">
        <f t="shared" si="17"/>
        <v>10</v>
      </c>
      <c r="B107" s="75" t="e">
        <f>SUM(B$3:B12)</f>
        <v>#REF!</v>
      </c>
      <c r="C107" s="75" t="e">
        <f>SUM(C$3:C12)</f>
        <v>#REF!</v>
      </c>
      <c r="D107" s="75" t="e">
        <f>SUM(D$3:D12)</f>
        <v>#REF!</v>
      </c>
      <c r="E107" s="75" t="e">
        <f>SUM(E$3:E12)</f>
        <v>#REF!</v>
      </c>
    </row>
    <row r="108" spans="1:5" ht="16.5" x14ac:dyDescent="0.3">
      <c r="A108" s="75">
        <f t="shared" si="17"/>
        <v>11</v>
      </c>
      <c r="B108" s="75" t="e">
        <f>SUM(B$3:B13)</f>
        <v>#REF!</v>
      </c>
      <c r="C108" s="75" t="e">
        <f>SUM(C$3:C13)</f>
        <v>#REF!</v>
      </c>
      <c r="D108" s="75" t="e">
        <f>SUM(D$3:D13)</f>
        <v>#REF!</v>
      </c>
      <c r="E108" s="75" t="e">
        <f>SUM(E$3:E13)</f>
        <v>#REF!</v>
      </c>
    </row>
    <row r="109" spans="1:5" ht="16.5" x14ac:dyDescent="0.3">
      <c r="A109" s="75">
        <f t="shared" si="17"/>
        <v>12</v>
      </c>
      <c r="B109" s="75" t="e">
        <f>SUM(B$3:B14)</f>
        <v>#REF!</v>
      </c>
      <c r="C109" s="75" t="e">
        <f>SUM(C$3:C14)</f>
        <v>#REF!</v>
      </c>
      <c r="D109" s="75" t="e">
        <f>SUM(D$3:D14)</f>
        <v>#REF!</v>
      </c>
      <c r="E109" s="75" t="e">
        <f>SUM(E$3:E14)</f>
        <v>#REF!</v>
      </c>
    </row>
    <row r="110" spans="1:5" ht="16.5" x14ac:dyDescent="0.3">
      <c r="A110" s="75">
        <f t="shared" si="17"/>
        <v>13</v>
      </c>
      <c r="B110" s="75" t="e">
        <f>SUM(B$3:B15)</f>
        <v>#REF!</v>
      </c>
      <c r="C110" s="75" t="e">
        <f>SUM(C$3:C15)</f>
        <v>#REF!</v>
      </c>
      <c r="D110" s="75" t="e">
        <f>SUM(D$3:D15)</f>
        <v>#REF!</v>
      </c>
      <c r="E110" s="75" t="e">
        <f>SUM(E$3:E15)</f>
        <v>#REF!</v>
      </c>
    </row>
    <row r="111" spans="1:5" ht="16.5" x14ac:dyDescent="0.3">
      <c r="A111" s="75">
        <f t="shared" si="17"/>
        <v>14</v>
      </c>
      <c r="B111" s="75" t="e">
        <f>SUM(B$3:B16)</f>
        <v>#REF!</v>
      </c>
      <c r="C111" s="75" t="e">
        <f>SUM(C$3:C16)</f>
        <v>#REF!</v>
      </c>
      <c r="D111" s="75" t="e">
        <f>SUM(D$3:D16)</f>
        <v>#REF!</v>
      </c>
      <c r="E111" s="75" t="e">
        <f>SUM(E$3:E16)</f>
        <v>#REF!</v>
      </c>
    </row>
    <row r="112" spans="1:5" ht="16.5" x14ac:dyDescent="0.3">
      <c r="A112" s="75">
        <f t="shared" si="17"/>
        <v>15</v>
      </c>
      <c r="B112" s="75" t="e">
        <f>SUM(B$3:B17)</f>
        <v>#REF!</v>
      </c>
      <c r="C112" s="75" t="e">
        <f>SUM(C$3:C17)</f>
        <v>#REF!</v>
      </c>
      <c r="D112" s="75" t="e">
        <f>SUM(D$3:D17)</f>
        <v>#REF!</v>
      </c>
      <c r="E112" s="75" t="e">
        <f>SUM(E$3:E17)</f>
        <v>#REF!</v>
      </c>
    </row>
    <row r="113" spans="1:5" ht="16.5" x14ac:dyDescent="0.3">
      <c r="A113" s="75">
        <f t="shared" si="17"/>
        <v>16</v>
      </c>
      <c r="B113" s="75" t="e">
        <f>SUM(B$3:B18)</f>
        <v>#REF!</v>
      </c>
      <c r="C113" s="75" t="e">
        <f>SUM(C$3:C18)</f>
        <v>#REF!</v>
      </c>
      <c r="D113" s="75" t="e">
        <f>SUM(D$3:D18)</f>
        <v>#REF!</v>
      </c>
      <c r="E113" s="75" t="e">
        <f>SUM(E$3:E18)</f>
        <v>#REF!</v>
      </c>
    </row>
    <row r="114" spans="1:5" ht="16.5" x14ac:dyDescent="0.3">
      <c r="A114" s="75">
        <f t="shared" si="17"/>
        <v>17</v>
      </c>
      <c r="B114" s="75" t="e">
        <f>SUM(B$3:B19)</f>
        <v>#REF!</v>
      </c>
      <c r="C114" s="75" t="e">
        <f>SUM(C$3:C19)</f>
        <v>#REF!</v>
      </c>
      <c r="D114" s="75" t="e">
        <f>SUM(D$3:D19)</f>
        <v>#REF!</v>
      </c>
      <c r="E114" s="75" t="e">
        <f>SUM(E$3:E19)</f>
        <v>#REF!</v>
      </c>
    </row>
    <row r="115" spans="1:5" ht="16.5" x14ac:dyDescent="0.3">
      <c r="A115" s="75">
        <f t="shared" si="17"/>
        <v>18</v>
      </c>
      <c r="B115" s="75" t="e">
        <f>SUM(B$3:B20)</f>
        <v>#REF!</v>
      </c>
      <c r="C115" s="75" t="e">
        <f>SUM(C$3:C20)</f>
        <v>#REF!</v>
      </c>
      <c r="D115" s="75" t="e">
        <f>SUM(D$3:D20)</f>
        <v>#REF!</v>
      </c>
      <c r="E115" s="75" t="e">
        <f>SUM(E$3:E20)</f>
        <v>#REF!</v>
      </c>
    </row>
    <row r="116" spans="1:5" ht="16.5" x14ac:dyDescent="0.3">
      <c r="A116" s="75">
        <f t="shared" si="17"/>
        <v>19</v>
      </c>
      <c r="B116" s="75" t="e">
        <f>SUM(B$3:B21)</f>
        <v>#REF!</v>
      </c>
      <c r="C116" s="75" t="e">
        <f>SUM(C$3:C21)</f>
        <v>#REF!</v>
      </c>
      <c r="D116" s="75" t="e">
        <f>SUM(D$3:D21)</f>
        <v>#REF!</v>
      </c>
      <c r="E116" s="75" t="e">
        <f>SUM(E$3:E21)</f>
        <v>#REF!</v>
      </c>
    </row>
    <row r="117" spans="1:5" ht="16.5" x14ac:dyDescent="0.3">
      <c r="A117" s="75">
        <f t="shared" si="17"/>
        <v>20</v>
      </c>
      <c r="B117" s="75" t="e">
        <f>SUM(B$3:B22)</f>
        <v>#REF!</v>
      </c>
      <c r="C117" s="75" t="e">
        <f>SUM(C$3:C22)</f>
        <v>#REF!</v>
      </c>
      <c r="D117" s="75" t="e">
        <f>SUM(D$3:D22)</f>
        <v>#REF!</v>
      </c>
      <c r="E117" s="75" t="e">
        <f>SUM(E$3:E22)</f>
        <v>#REF!</v>
      </c>
    </row>
    <row r="118" spans="1:5" ht="16.5" x14ac:dyDescent="0.3">
      <c r="A118" s="75">
        <f t="shared" si="17"/>
        <v>21</v>
      </c>
      <c r="B118" s="75" t="e">
        <f>SUM(B$3:B23)</f>
        <v>#REF!</v>
      </c>
      <c r="C118" s="75" t="e">
        <f>SUM(C$3:C23)</f>
        <v>#REF!</v>
      </c>
      <c r="D118" s="75" t="e">
        <f>SUM(D$3:D23)</f>
        <v>#REF!</v>
      </c>
      <c r="E118" s="75" t="e">
        <f>SUM(E$3:E23)</f>
        <v>#REF!</v>
      </c>
    </row>
    <row r="119" spans="1:5" ht="16.5" x14ac:dyDescent="0.3">
      <c r="A119" s="75">
        <f t="shared" si="17"/>
        <v>22</v>
      </c>
      <c r="B119" s="75" t="e">
        <f>SUM(B$3:B24)</f>
        <v>#REF!</v>
      </c>
      <c r="C119" s="75" t="e">
        <f>SUM(C$3:C24)</f>
        <v>#REF!</v>
      </c>
      <c r="D119" s="75" t="e">
        <f>SUM(D$3:D24)</f>
        <v>#REF!</v>
      </c>
      <c r="E119" s="75" t="e">
        <f>SUM(E$3:E24)</f>
        <v>#REF!</v>
      </c>
    </row>
    <row r="120" spans="1:5" ht="16.5" x14ac:dyDescent="0.3">
      <c r="A120" s="75">
        <f t="shared" si="17"/>
        <v>23</v>
      </c>
      <c r="B120" s="75" t="e">
        <f>SUM(B$3:B25)</f>
        <v>#REF!</v>
      </c>
      <c r="C120" s="75" t="e">
        <f>SUM(C$3:C25)</f>
        <v>#REF!</v>
      </c>
      <c r="D120" s="75" t="e">
        <f>SUM(D$3:D25)</f>
        <v>#REF!</v>
      </c>
      <c r="E120" s="75" t="e">
        <f>SUM(E$3:E25)</f>
        <v>#REF!</v>
      </c>
    </row>
    <row r="121" spans="1:5" ht="16.5" x14ac:dyDescent="0.3">
      <c r="A121" s="75">
        <f t="shared" si="17"/>
        <v>24</v>
      </c>
      <c r="B121" s="75" t="e">
        <f>SUM(B$3:B26)</f>
        <v>#REF!</v>
      </c>
      <c r="C121" s="75" t="e">
        <f>SUM(C$3:C26)</f>
        <v>#REF!</v>
      </c>
      <c r="D121" s="75" t="e">
        <f>SUM(D$3:D26)</f>
        <v>#REF!</v>
      </c>
      <c r="E121" s="75" t="e">
        <f>SUM(E$3:E26)</f>
        <v>#REF!</v>
      </c>
    </row>
    <row r="122" spans="1:5" ht="16.5" x14ac:dyDescent="0.3">
      <c r="A122" s="75">
        <f t="shared" si="17"/>
        <v>25</v>
      </c>
      <c r="B122" s="75" t="e">
        <f>SUM(B$3:B27)</f>
        <v>#REF!</v>
      </c>
      <c r="C122" s="75" t="e">
        <f>SUM(C$3:C27)</f>
        <v>#REF!</v>
      </c>
      <c r="D122" s="75" t="e">
        <f>SUM(D$3:D27)</f>
        <v>#REF!</v>
      </c>
      <c r="E122" s="75" t="e">
        <f>SUM(E$3:E27)</f>
        <v>#REF!</v>
      </c>
    </row>
    <row r="123" spans="1:5" ht="16.5" x14ac:dyDescent="0.3">
      <c r="A123" s="75">
        <f t="shared" si="17"/>
        <v>26</v>
      </c>
      <c r="B123" s="75" t="e">
        <f>SUM(B$3:B28)</f>
        <v>#REF!</v>
      </c>
      <c r="C123" s="75" t="e">
        <f>SUM(C$3:C28)</f>
        <v>#REF!</v>
      </c>
      <c r="D123" s="75" t="e">
        <f>SUM(D$3:D28)</f>
        <v>#REF!</v>
      </c>
      <c r="E123" s="75" t="e">
        <f>SUM(E$3:E28)</f>
        <v>#REF!</v>
      </c>
    </row>
    <row r="124" spans="1:5" ht="16.5" x14ac:dyDescent="0.3">
      <c r="A124" s="75">
        <f t="shared" si="17"/>
        <v>27</v>
      </c>
      <c r="B124" s="75" t="e">
        <f>SUM(B$3:B29)</f>
        <v>#REF!</v>
      </c>
      <c r="C124" s="75" t="e">
        <f>SUM(C$3:C29)</f>
        <v>#REF!</v>
      </c>
      <c r="D124" s="75" t="e">
        <f>SUM(D$3:D29)</f>
        <v>#REF!</v>
      </c>
      <c r="E124" s="75" t="e">
        <f>SUM(E$3:E29)</f>
        <v>#REF!</v>
      </c>
    </row>
    <row r="125" spans="1:5" ht="16.5" x14ac:dyDescent="0.3">
      <c r="A125" s="75">
        <f t="shared" si="17"/>
        <v>28</v>
      </c>
      <c r="B125" s="75" t="e">
        <f>SUM(B$3:B30)</f>
        <v>#REF!</v>
      </c>
      <c r="C125" s="75" t="e">
        <f>SUM(C$3:C30)</f>
        <v>#REF!</v>
      </c>
      <c r="D125" s="75" t="e">
        <f>SUM(D$3:D30)</f>
        <v>#REF!</v>
      </c>
      <c r="E125" s="75" t="e">
        <f>SUM(E$3:E30)</f>
        <v>#REF!</v>
      </c>
    </row>
    <row r="126" spans="1:5" ht="16.5" x14ac:dyDescent="0.3">
      <c r="A126" s="75">
        <f t="shared" si="17"/>
        <v>29</v>
      </c>
      <c r="B126" s="75" t="e">
        <f>SUM(B$3:B31)</f>
        <v>#REF!</v>
      </c>
      <c r="C126" s="75" t="e">
        <f>SUM(C$3:C31)</f>
        <v>#REF!</v>
      </c>
      <c r="D126" s="75" t="e">
        <f>SUM(D$3:D31)</f>
        <v>#REF!</v>
      </c>
      <c r="E126" s="75" t="e">
        <f>SUM(E$3:E31)</f>
        <v>#REF!</v>
      </c>
    </row>
    <row r="127" spans="1:5" ht="16.5" x14ac:dyDescent="0.3">
      <c r="A127" s="75">
        <f t="shared" si="17"/>
        <v>30</v>
      </c>
      <c r="B127" s="75" t="e">
        <f>SUM(B$3:B32)</f>
        <v>#REF!</v>
      </c>
      <c r="C127" s="75" t="e">
        <f>SUM(C$3:C32)</f>
        <v>#REF!</v>
      </c>
      <c r="D127" s="75" t="e">
        <f>SUM(D$3:D32)</f>
        <v>#REF!</v>
      </c>
      <c r="E127" s="75" t="e">
        <f>SUM(E$3:E32)</f>
        <v>#REF!</v>
      </c>
    </row>
    <row r="128" spans="1:5" ht="16.5" x14ac:dyDescent="0.3">
      <c r="A128" s="75">
        <f t="shared" si="17"/>
        <v>31</v>
      </c>
      <c r="B128" s="75" t="e">
        <f>SUM(B$3:B33)</f>
        <v>#REF!</v>
      </c>
      <c r="C128" s="75" t="e">
        <f>SUM(C$3:C33)</f>
        <v>#REF!</v>
      </c>
      <c r="D128" s="75" t="e">
        <f>SUM(D$3:D33)</f>
        <v>#REF!</v>
      </c>
      <c r="E128" s="75" t="e">
        <f>SUM(E$3:E33)</f>
        <v>#REF!</v>
      </c>
    </row>
    <row r="129" spans="1:5" ht="16.5" x14ac:dyDescent="0.3">
      <c r="A129" s="75">
        <f t="shared" si="17"/>
        <v>32</v>
      </c>
      <c r="B129" s="75" t="e">
        <f>SUM(B$3:B34)</f>
        <v>#REF!</v>
      </c>
      <c r="C129" s="75" t="e">
        <f>SUM(C$3:C34)</f>
        <v>#REF!</v>
      </c>
      <c r="D129" s="75" t="e">
        <f>SUM(D$3:D34)</f>
        <v>#REF!</v>
      </c>
      <c r="E129" s="75" t="e">
        <f>SUM(E$3:E34)</f>
        <v>#REF!</v>
      </c>
    </row>
    <row r="130" spans="1:5" ht="16.5" x14ac:dyDescent="0.3">
      <c r="A130" s="75">
        <f t="shared" si="17"/>
        <v>33</v>
      </c>
      <c r="B130" s="75" t="e">
        <f>SUM(B$3:B35)</f>
        <v>#REF!</v>
      </c>
      <c r="C130" s="75" t="e">
        <f>SUM(C$3:C35)</f>
        <v>#REF!</v>
      </c>
      <c r="D130" s="75" t="e">
        <f>SUM(D$3:D35)</f>
        <v>#REF!</v>
      </c>
      <c r="E130" s="75" t="e">
        <f>SUM(E$3:E35)</f>
        <v>#REF!</v>
      </c>
    </row>
    <row r="131" spans="1:5" ht="16.5" x14ac:dyDescent="0.3">
      <c r="A131" s="75">
        <f t="shared" si="17"/>
        <v>34</v>
      </c>
      <c r="B131" s="75" t="e">
        <f>SUM(B$3:B36)</f>
        <v>#REF!</v>
      </c>
      <c r="C131" s="75" t="e">
        <f>SUM(C$3:C36)</f>
        <v>#REF!</v>
      </c>
      <c r="D131" s="75" t="e">
        <f>SUM(D$3:D36)</f>
        <v>#REF!</v>
      </c>
      <c r="E131" s="75" t="e">
        <f>SUM(E$3:E36)</f>
        <v>#REF!</v>
      </c>
    </row>
    <row r="132" spans="1:5" ht="16.5" x14ac:dyDescent="0.3">
      <c r="A132" s="75">
        <f t="shared" si="17"/>
        <v>35</v>
      </c>
      <c r="B132" s="75" t="e">
        <f>SUM(B$3:B37)</f>
        <v>#REF!</v>
      </c>
      <c r="C132" s="75" t="e">
        <f>SUM(C$3:C37)</f>
        <v>#REF!</v>
      </c>
      <c r="D132" s="75" t="e">
        <f>SUM(D$3:D37)</f>
        <v>#REF!</v>
      </c>
      <c r="E132" s="75" t="e">
        <f>SUM(E$3:E37)</f>
        <v>#REF!</v>
      </c>
    </row>
    <row r="133" spans="1:5" ht="16.5" x14ac:dyDescent="0.3">
      <c r="A133" s="75">
        <f t="shared" si="17"/>
        <v>36</v>
      </c>
      <c r="B133" s="75" t="e">
        <f>SUM(B$3:B38)</f>
        <v>#REF!</v>
      </c>
      <c r="C133" s="75" t="e">
        <f>SUM(C$3:C38)</f>
        <v>#REF!</v>
      </c>
      <c r="D133" s="75" t="e">
        <f>SUM(D$3:D38)</f>
        <v>#REF!</v>
      </c>
      <c r="E133" s="75" t="e">
        <f>SUM(E$3:E38)</f>
        <v>#REF!</v>
      </c>
    </row>
    <row r="134" spans="1:5" ht="16.5" x14ac:dyDescent="0.3">
      <c r="A134" s="75">
        <f t="shared" si="17"/>
        <v>37</v>
      </c>
      <c r="B134" s="75" t="e">
        <f>SUM(B$3:B39)</f>
        <v>#REF!</v>
      </c>
      <c r="C134" s="75" t="e">
        <f>SUM(C$3:C39)</f>
        <v>#REF!</v>
      </c>
      <c r="D134" s="75" t="e">
        <f>SUM(D$3:D39)</f>
        <v>#REF!</v>
      </c>
      <c r="E134" s="75" t="e">
        <f>SUM(E$3:E39)</f>
        <v>#REF!</v>
      </c>
    </row>
    <row r="135" spans="1:5" ht="16.5" x14ac:dyDescent="0.3">
      <c r="A135" s="75">
        <f t="shared" si="17"/>
        <v>38</v>
      </c>
      <c r="B135" s="75" t="e">
        <f>SUM(B$3:B40)</f>
        <v>#REF!</v>
      </c>
      <c r="C135" s="75" t="e">
        <f>SUM(C$3:C40)</f>
        <v>#REF!</v>
      </c>
      <c r="D135" s="75" t="e">
        <f>SUM(D$3:D40)</f>
        <v>#REF!</v>
      </c>
      <c r="E135" s="75" t="e">
        <f>SUM(E$3:E40)</f>
        <v>#REF!</v>
      </c>
    </row>
    <row r="136" spans="1:5" ht="16.5" x14ac:dyDescent="0.3">
      <c r="A136" s="75">
        <f t="shared" si="17"/>
        <v>39</v>
      </c>
      <c r="B136" s="75" t="e">
        <f>SUM(B$3:B41)</f>
        <v>#REF!</v>
      </c>
      <c r="C136" s="75" t="e">
        <f>SUM(C$3:C41)</f>
        <v>#REF!</v>
      </c>
      <c r="D136" s="75" t="e">
        <f>SUM(D$3:D41)</f>
        <v>#REF!</v>
      </c>
      <c r="E136" s="75" t="e">
        <f>SUM(E$3:E41)</f>
        <v>#REF!</v>
      </c>
    </row>
    <row r="137" spans="1:5" ht="16.5" x14ac:dyDescent="0.3">
      <c r="A137" s="75">
        <f t="shared" si="17"/>
        <v>40</v>
      </c>
      <c r="B137" s="75" t="e">
        <f>SUM(B$3:B42)</f>
        <v>#REF!</v>
      </c>
      <c r="C137" s="75" t="e">
        <f>SUM(C$3:C42)</f>
        <v>#REF!</v>
      </c>
      <c r="D137" s="75" t="e">
        <f>SUM(D$3:D42)</f>
        <v>#REF!</v>
      </c>
      <c r="E137" s="75" t="e">
        <f>SUM(E$3:E42)</f>
        <v>#REF!</v>
      </c>
    </row>
    <row r="138" spans="1:5" ht="16.5" x14ac:dyDescent="0.3">
      <c r="A138" s="75">
        <f t="shared" si="17"/>
        <v>41</v>
      </c>
      <c r="B138" s="75" t="e">
        <f>SUM(B$3:B43)</f>
        <v>#REF!</v>
      </c>
      <c r="C138" s="75" t="e">
        <f>SUM(C$3:C43)</f>
        <v>#REF!</v>
      </c>
      <c r="D138" s="75" t="e">
        <f>SUM(D$3:D43)</f>
        <v>#REF!</v>
      </c>
      <c r="E138" s="75" t="e">
        <f>SUM(E$3:E43)</f>
        <v>#REF!</v>
      </c>
    </row>
    <row r="139" spans="1:5" ht="16.5" x14ac:dyDescent="0.3">
      <c r="A139" s="75">
        <f t="shared" si="17"/>
        <v>42</v>
      </c>
      <c r="B139" s="75" t="e">
        <f>SUM(B$3:B44)</f>
        <v>#REF!</v>
      </c>
      <c r="C139" s="75" t="e">
        <f>SUM(C$3:C44)</f>
        <v>#REF!</v>
      </c>
      <c r="D139" s="75" t="e">
        <f>SUM(D$3:D44)</f>
        <v>#REF!</v>
      </c>
      <c r="E139" s="75" t="e">
        <f>SUM(E$3:E44)</f>
        <v>#REF!</v>
      </c>
    </row>
    <row r="140" spans="1:5" ht="16.5" x14ac:dyDescent="0.3">
      <c r="A140" s="75">
        <f t="shared" si="17"/>
        <v>43</v>
      </c>
      <c r="B140" s="75" t="e">
        <f>SUM(B$3:B45)</f>
        <v>#REF!</v>
      </c>
      <c r="C140" s="75" t="e">
        <f>SUM(C$3:C45)</f>
        <v>#REF!</v>
      </c>
      <c r="D140" s="75" t="e">
        <f>SUM(D$3:D45)</f>
        <v>#REF!</v>
      </c>
      <c r="E140" s="75" t="e">
        <f>SUM(E$3:E45)</f>
        <v>#REF!</v>
      </c>
    </row>
    <row r="141" spans="1:5" ht="16.5" x14ac:dyDescent="0.3">
      <c r="A141" s="75">
        <f t="shared" si="17"/>
        <v>44</v>
      </c>
      <c r="B141" s="75" t="e">
        <f>SUM(B$3:B46)</f>
        <v>#REF!</v>
      </c>
      <c r="C141" s="75" t="e">
        <f>SUM(C$3:C46)</f>
        <v>#REF!</v>
      </c>
      <c r="D141" s="75" t="e">
        <f>SUM(D$3:D46)</f>
        <v>#REF!</v>
      </c>
      <c r="E141" s="75" t="e">
        <f>SUM(E$3:E46)</f>
        <v>#REF!</v>
      </c>
    </row>
    <row r="142" spans="1:5" ht="16.5" x14ac:dyDescent="0.3">
      <c r="A142" s="75">
        <f t="shared" si="17"/>
        <v>45</v>
      </c>
      <c r="B142" s="75" t="e">
        <f>SUM(B$3:B47)</f>
        <v>#REF!</v>
      </c>
      <c r="C142" s="75" t="e">
        <f>SUM(C$3:C47)</f>
        <v>#REF!</v>
      </c>
      <c r="D142" s="75" t="e">
        <f>SUM(D$3:D47)</f>
        <v>#REF!</v>
      </c>
      <c r="E142" s="75" t="e">
        <f>SUM(E$3:E47)</f>
        <v>#REF!</v>
      </c>
    </row>
    <row r="143" spans="1:5" ht="16.5" x14ac:dyDescent="0.3">
      <c r="A143" s="75">
        <f t="shared" si="17"/>
        <v>46</v>
      </c>
      <c r="B143" s="75" t="e">
        <f>SUM(B$3:B48)</f>
        <v>#REF!</v>
      </c>
      <c r="C143" s="75" t="e">
        <f>SUM(C$3:C48)</f>
        <v>#REF!</v>
      </c>
      <c r="D143" s="75" t="e">
        <f>SUM(D$3:D48)</f>
        <v>#REF!</v>
      </c>
      <c r="E143" s="75" t="e">
        <f>SUM(E$3:E48)</f>
        <v>#REF!</v>
      </c>
    </row>
    <row r="144" spans="1:5" ht="16.5" x14ac:dyDescent="0.3">
      <c r="A144" s="75">
        <f t="shared" si="17"/>
        <v>47</v>
      </c>
      <c r="B144" s="75" t="e">
        <f>SUM(B$3:B49)</f>
        <v>#REF!</v>
      </c>
      <c r="C144" s="75" t="e">
        <f>SUM(C$3:C49)</f>
        <v>#REF!</v>
      </c>
      <c r="D144" s="75" t="e">
        <f>SUM(D$3:D49)</f>
        <v>#REF!</v>
      </c>
      <c r="E144" s="75" t="e">
        <f>SUM(E$3:E49)</f>
        <v>#REF!</v>
      </c>
    </row>
    <row r="145" spans="1:5" ht="16.5" x14ac:dyDescent="0.3">
      <c r="A145" s="75">
        <f t="shared" si="17"/>
        <v>48</v>
      </c>
      <c r="B145" s="75" t="e">
        <f>SUM(B$3:B50)</f>
        <v>#REF!</v>
      </c>
      <c r="C145" s="75" t="e">
        <f>SUM(C$3:C50)</f>
        <v>#REF!</v>
      </c>
      <c r="D145" s="75" t="e">
        <f>SUM(D$3:D50)</f>
        <v>#REF!</v>
      </c>
      <c r="E145" s="75" t="e">
        <f>SUM(E$3:E50)</f>
        <v>#REF!</v>
      </c>
    </row>
    <row r="146" spans="1:5" ht="16.5" x14ac:dyDescent="0.3">
      <c r="A146" s="75">
        <f t="shared" si="17"/>
        <v>49</v>
      </c>
      <c r="B146" s="75" t="e">
        <f>SUM(B$3:B51)</f>
        <v>#REF!</v>
      </c>
      <c r="C146" s="75" t="e">
        <f>SUM(C$3:C51)</f>
        <v>#REF!</v>
      </c>
      <c r="D146" s="75" t="e">
        <f>SUM(D$3:D51)</f>
        <v>#REF!</v>
      </c>
      <c r="E146" s="75" t="e">
        <f>SUM(E$3:E51)</f>
        <v>#REF!</v>
      </c>
    </row>
    <row r="147" spans="1:5" ht="16.5" x14ac:dyDescent="0.3">
      <c r="A147" s="75">
        <f t="shared" si="17"/>
        <v>50</v>
      </c>
      <c r="B147" s="75" t="e">
        <f>SUM(B$3:B52)</f>
        <v>#REF!</v>
      </c>
      <c r="C147" s="75" t="e">
        <f>SUM(C$3:C52)</f>
        <v>#REF!</v>
      </c>
      <c r="D147" s="75" t="e">
        <f>SUM(D$3:D52)</f>
        <v>#REF!</v>
      </c>
      <c r="E147" s="75" t="e">
        <f>SUM(E$3:E52)</f>
        <v>#REF!</v>
      </c>
    </row>
    <row r="148" spans="1:5" ht="16.5" x14ac:dyDescent="0.3">
      <c r="A148" s="75">
        <f t="shared" si="17"/>
        <v>51</v>
      </c>
      <c r="B148" s="75" t="e">
        <f>SUM(B$3:B53)</f>
        <v>#REF!</v>
      </c>
      <c r="C148" s="75" t="e">
        <f>SUM(C$3:C53)</f>
        <v>#REF!</v>
      </c>
      <c r="D148" s="75" t="e">
        <f>SUM(D$3:D53)</f>
        <v>#REF!</v>
      </c>
      <c r="E148" s="75" t="e">
        <f>SUM(E$3:E53)</f>
        <v>#REF!</v>
      </c>
    </row>
    <row r="149" spans="1:5" ht="16.5" x14ac:dyDescent="0.3">
      <c r="A149" s="75">
        <f t="shared" si="17"/>
        <v>52</v>
      </c>
      <c r="B149" s="75" t="e">
        <f>SUM(B$3:B54)</f>
        <v>#REF!</v>
      </c>
      <c r="C149" s="75" t="e">
        <f>SUM(C$3:C54)</f>
        <v>#REF!</v>
      </c>
      <c r="D149" s="75" t="e">
        <f>SUM(D$3:D54)</f>
        <v>#REF!</v>
      </c>
      <c r="E149" s="75" t="e">
        <f>SUM(E$3:E54)</f>
        <v>#REF!</v>
      </c>
    </row>
    <row r="150" spans="1:5" ht="16.5" x14ac:dyDescent="0.3">
      <c r="A150" s="75">
        <f t="shared" si="17"/>
        <v>53</v>
      </c>
      <c r="B150" s="75" t="e">
        <f>SUM(B$3:B55)</f>
        <v>#REF!</v>
      </c>
      <c r="C150" s="75" t="e">
        <f>SUM(C$3:C55)</f>
        <v>#REF!</v>
      </c>
      <c r="D150" s="75" t="e">
        <f>SUM(D$3:D55)</f>
        <v>#REF!</v>
      </c>
      <c r="E150" s="75" t="e">
        <f>SUM(E$3:E55)</f>
        <v>#REF!</v>
      </c>
    </row>
    <row r="151" spans="1:5" ht="16.5" x14ac:dyDescent="0.3">
      <c r="A151" s="75">
        <f t="shared" si="17"/>
        <v>54</v>
      </c>
      <c r="B151" s="75" t="e">
        <f>SUM(B$3:B56)</f>
        <v>#REF!</v>
      </c>
      <c r="C151" s="75" t="e">
        <f>SUM(C$3:C56)</f>
        <v>#REF!</v>
      </c>
      <c r="D151" s="75" t="e">
        <f>SUM(D$3:D56)</f>
        <v>#REF!</v>
      </c>
      <c r="E151" s="75" t="e">
        <f>SUM(E$3:E56)</f>
        <v>#REF!</v>
      </c>
    </row>
    <row r="152" spans="1:5" ht="16.5" x14ac:dyDescent="0.3">
      <c r="A152" s="75">
        <f t="shared" si="17"/>
        <v>55</v>
      </c>
      <c r="B152" s="75" t="e">
        <f>SUM(B$3:B57)</f>
        <v>#REF!</v>
      </c>
      <c r="C152" s="75" t="e">
        <f>SUM(C$3:C57)</f>
        <v>#REF!</v>
      </c>
      <c r="D152" s="75" t="e">
        <f>SUM(D$3:D57)</f>
        <v>#REF!</v>
      </c>
      <c r="E152" s="75" t="e">
        <f>SUM(E$3:E57)</f>
        <v>#REF!</v>
      </c>
    </row>
    <row r="153" spans="1:5" ht="16.5" x14ac:dyDescent="0.3">
      <c r="A153" s="75">
        <f t="shared" si="17"/>
        <v>56</v>
      </c>
      <c r="B153" s="75" t="e">
        <f>SUM(B$3:B58)</f>
        <v>#REF!</v>
      </c>
      <c r="C153" s="75" t="e">
        <f>SUM(C$3:C58)</f>
        <v>#REF!</v>
      </c>
      <c r="D153" s="75" t="e">
        <f>SUM(D$3:D58)</f>
        <v>#REF!</v>
      </c>
      <c r="E153" s="75" t="e">
        <f>SUM(E$3:E58)</f>
        <v>#REF!</v>
      </c>
    </row>
    <row r="154" spans="1:5" ht="16.5" x14ac:dyDescent="0.3">
      <c r="A154" s="75">
        <f t="shared" si="17"/>
        <v>57</v>
      </c>
      <c r="B154" s="75" t="e">
        <f>SUM(B$3:B59)</f>
        <v>#REF!</v>
      </c>
      <c r="C154" s="75" t="e">
        <f>SUM(C$3:C59)</f>
        <v>#REF!</v>
      </c>
      <c r="D154" s="75" t="e">
        <f>SUM(D$3:D59)</f>
        <v>#REF!</v>
      </c>
      <c r="E154" s="75" t="e">
        <f>SUM(E$3:E59)</f>
        <v>#REF!</v>
      </c>
    </row>
    <row r="155" spans="1:5" ht="16.5" x14ac:dyDescent="0.3">
      <c r="A155" s="75">
        <f t="shared" si="17"/>
        <v>58</v>
      </c>
      <c r="B155" s="75" t="e">
        <f>SUM(B$3:B60)</f>
        <v>#REF!</v>
      </c>
      <c r="C155" s="75" t="e">
        <f>SUM(C$3:C60)</f>
        <v>#REF!</v>
      </c>
      <c r="D155" s="75" t="e">
        <f>SUM(D$3:D60)</f>
        <v>#REF!</v>
      </c>
      <c r="E155" s="75" t="e">
        <f>SUM(E$3:E60)</f>
        <v>#REF!</v>
      </c>
    </row>
    <row r="156" spans="1:5" ht="16.5" x14ac:dyDescent="0.3">
      <c r="A156" s="75">
        <f t="shared" si="17"/>
        <v>59</v>
      </c>
      <c r="B156" s="75" t="e">
        <f>SUM(B$3:B61)</f>
        <v>#REF!</v>
      </c>
      <c r="C156" s="75" t="e">
        <f>SUM(C$3:C61)</f>
        <v>#REF!</v>
      </c>
      <c r="D156" s="75" t="e">
        <f>SUM(D$3:D61)</f>
        <v>#REF!</v>
      </c>
      <c r="E156" s="75" t="e">
        <f>SUM(E$3:E61)</f>
        <v>#REF!</v>
      </c>
    </row>
    <row r="157" spans="1:5" ht="16.5" x14ac:dyDescent="0.3">
      <c r="A157" s="75">
        <f t="shared" si="17"/>
        <v>60</v>
      </c>
      <c r="B157" s="75" t="e">
        <f>SUM(B$3:B62)</f>
        <v>#REF!</v>
      </c>
      <c r="C157" s="75" t="e">
        <f>SUM(C$3:C62)</f>
        <v>#REF!</v>
      </c>
      <c r="D157" s="75" t="e">
        <f>SUM(D$3:D62)</f>
        <v>#REF!</v>
      </c>
      <c r="E157" s="75" t="e">
        <f>SUM(E$3:E62)</f>
        <v>#REF!</v>
      </c>
    </row>
    <row r="158" spans="1:5" ht="16.5" x14ac:dyDescent="0.3">
      <c r="A158" s="75">
        <f t="shared" si="17"/>
        <v>61</v>
      </c>
      <c r="B158" s="75" t="e">
        <f>SUM(B$3:B63)</f>
        <v>#REF!</v>
      </c>
      <c r="C158" s="75" t="e">
        <f>SUM(C$3:C63)</f>
        <v>#REF!</v>
      </c>
      <c r="D158" s="75" t="e">
        <f>SUM(D$3:D63)</f>
        <v>#REF!</v>
      </c>
      <c r="E158" s="75" t="e">
        <f>SUM(E$3:E63)</f>
        <v>#REF!</v>
      </c>
    </row>
    <row r="159" spans="1:5" ht="16.5" x14ac:dyDescent="0.3">
      <c r="A159" s="75">
        <f t="shared" si="17"/>
        <v>62</v>
      </c>
      <c r="B159" s="75" t="e">
        <f>SUM(B$3:B64)</f>
        <v>#REF!</v>
      </c>
      <c r="C159" s="75" t="e">
        <f>SUM(C$3:C64)</f>
        <v>#REF!</v>
      </c>
      <c r="D159" s="75" t="e">
        <f>SUM(D$3:D64)</f>
        <v>#REF!</v>
      </c>
      <c r="E159" s="75" t="e">
        <f>SUM(E$3:E64)</f>
        <v>#REF!</v>
      </c>
    </row>
    <row r="160" spans="1:5" ht="16.5" x14ac:dyDescent="0.3">
      <c r="A160" s="75">
        <f t="shared" si="17"/>
        <v>63</v>
      </c>
      <c r="B160" s="75" t="e">
        <f>SUM(B$3:B65)</f>
        <v>#REF!</v>
      </c>
      <c r="C160" s="75" t="e">
        <f>SUM(C$3:C65)</f>
        <v>#REF!</v>
      </c>
      <c r="D160" s="75" t="e">
        <f>SUM(D$3:D65)</f>
        <v>#REF!</v>
      </c>
      <c r="E160" s="75" t="e">
        <f>SUM(E$3:E65)</f>
        <v>#REF!</v>
      </c>
    </row>
    <row r="161" spans="1:5" ht="16.5" x14ac:dyDescent="0.3">
      <c r="A161" s="75">
        <f t="shared" si="17"/>
        <v>64</v>
      </c>
      <c r="B161" s="75" t="e">
        <f>SUM(B$3:B66)</f>
        <v>#REF!</v>
      </c>
      <c r="C161" s="75" t="e">
        <f>SUM(C$3:C66)</f>
        <v>#REF!</v>
      </c>
      <c r="D161" s="75" t="e">
        <f>SUM(D$3:D66)</f>
        <v>#REF!</v>
      </c>
      <c r="E161" s="75" t="e">
        <f>SUM(E$3:E66)</f>
        <v>#REF!</v>
      </c>
    </row>
    <row r="162" spans="1:5" ht="16.5" x14ac:dyDescent="0.3">
      <c r="A162" s="75">
        <f t="shared" si="17"/>
        <v>65</v>
      </c>
      <c r="B162" s="75" t="e">
        <f>SUM(B$3:B67)</f>
        <v>#REF!</v>
      </c>
      <c r="C162" s="75" t="e">
        <f>SUM(C$3:C67)</f>
        <v>#REF!</v>
      </c>
      <c r="D162" s="75" t="e">
        <f>SUM(D$3:D67)</f>
        <v>#REF!</v>
      </c>
      <c r="E162" s="75" t="e">
        <f>SUM(E$3:E67)</f>
        <v>#REF!</v>
      </c>
    </row>
    <row r="163" spans="1:5" ht="16.5" x14ac:dyDescent="0.3">
      <c r="A163" s="75">
        <f t="shared" ref="A163:A181" si="18">A68</f>
        <v>66</v>
      </c>
      <c r="B163" s="75" t="e">
        <f>SUM(B$3:B68)</f>
        <v>#REF!</v>
      </c>
      <c r="C163" s="75" t="e">
        <f>SUM(C$3:C68)</f>
        <v>#REF!</v>
      </c>
      <c r="D163" s="75" t="e">
        <f>SUM(D$3:D68)</f>
        <v>#REF!</v>
      </c>
      <c r="E163" s="75" t="e">
        <f>SUM(E$3:E68)</f>
        <v>#REF!</v>
      </c>
    </row>
    <row r="164" spans="1:5" ht="16.5" x14ac:dyDescent="0.3">
      <c r="A164" s="75">
        <f t="shared" si="18"/>
        <v>67</v>
      </c>
      <c r="B164" s="75" t="e">
        <f>SUM(B$3:B69)</f>
        <v>#REF!</v>
      </c>
      <c r="C164" s="75" t="e">
        <f>SUM(C$3:C69)</f>
        <v>#REF!</v>
      </c>
      <c r="D164" s="75" t="e">
        <f>SUM(D$3:D69)</f>
        <v>#REF!</v>
      </c>
      <c r="E164" s="75" t="e">
        <f>SUM(E$3:E69)</f>
        <v>#REF!</v>
      </c>
    </row>
    <row r="165" spans="1:5" ht="16.5" x14ac:dyDescent="0.3">
      <c r="A165" s="75">
        <f t="shared" si="18"/>
        <v>68</v>
      </c>
      <c r="B165" s="75" t="e">
        <f>SUM(B$3:B70)</f>
        <v>#REF!</v>
      </c>
      <c r="C165" s="75" t="e">
        <f>SUM(C$3:C70)</f>
        <v>#REF!</v>
      </c>
      <c r="D165" s="75" t="e">
        <f>SUM(D$3:D70)</f>
        <v>#REF!</v>
      </c>
      <c r="E165" s="75" t="e">
        <f>SUM(E$3:E70)</f>
        <v>#REF!</v>
      </c>
    </row>
    <row r="166" spans="1:5" ht="16.5" x14ac:dyDescent="0.3">
      <c r="A166" s="75">
        <f t="shared" si="18"/>
        <v>69</v>
      </c>
      <c r="B166" s="75" t="e">
        <f>SUM(B$3:B71)</f>
        <v>#REF!</v>
      </c>
      <c r="C166" s="75" t="e">
        <f>SUM(C$3:C71)</f>
        <v>#REF!</v>
      </c>
      <c r="D166" s="75" t="e">
        <f>SUM(D$3:D71)</f>
        <v>#REF!</v>
      </c>
      <c r="E166" s="75" t="e">
        <f>SUM(E$3:E71)</f>
        <v>#REF!</v>
      </c>
    </row>
    <row r="167" spans="1:5" ht="16.5" x14ac:dyDescent="0.3">
      <c r="A167" s="75">
        <f t="shared" si="18"/>
        <v>70</v>
      </c>
      <c r="B167" s="75" t="e">
        <f>SUM(B$3:B72)</f>
        <v>#REF!</v>
      </c>
      <c r="C167" s="75" t="e">
        <f>SUM(C$3:C72)</f>
        <v>#REF!</v>
      </c>
      <c r="D167" s="75" t="e">
        <f>SUM(D$3:D72)</f>
        <v>#REF!</v>
      </c>
      <c r="E167" s="75" t="e">
        <f>SUM(E$3:E72)</f>
        <v>#REF!</v>
      </c>
    </row>
    <row r="168" spans="1:5" ht="16.5" x14ac:dyDescent="0.3">
      <c r="A168" s="75">
        <f t="shared" si="18"/>
        <v>71</v>
      </c>
      <c r="B168" s="75" t="e">
        <f>SUM(B$3:B73)</f>
        <v>#REF!</v>
      </c>
      <c r="C168" s="75" t="e">
        <f>SUM(C$3:C73)</f>
        <v>#REF!</v>
      </c>
      <c r="D168" s="75" t="e">
        <f>SUM(D$3:D73)</f>
        <v>#REF!</v>
      </c>
      <c r="E168" s="75" t="e">
        <f>SUM(E$3:E73)</f>
        <v>#REF!</v>
      </c>
    </row>
    <row r="169" spans="1:5" ht="16.5" x14ac:dyDescent="0.3">
      <c r="A169" s="75">
        <f t="shared" si="18"/>
        <v>72</v>
      </c>
      <c r="B169" s="75" t="e">
        <f>SUM(B$3:B74)</f>
        <v>#REF!</v>
      </c>
      <c r="C169" s="75" t="e">
        <f>SUM(C$3:C74)</f>
        <v>#REF!</v>
      </c>
      <c r="D169" s="75" t="e">
        <f>SUM(D$3:D74)</f>
        <v>#REF!</v>
      </c>
      <c r="E169" s="75" t="e">
        <f>SUM(E$3:E74)</f>
        <v>#REF!</v>
      </c>
    </row>
    <row r="170" spans="1:5" ht="16.5" x14ac:dyDescent="0.3">
      <c r="A170" s="75">
        <f t="shared" si="18"/>
        <v>73</v>
      </c>
      <c r="B170" s="75" t="e">
        <f>SUM(B$3:B75)</f>
        <v>#REF!</v>
      </c>
      <c r="C170" s="75" t="e">
        <f>SUM(C$3:C75)</f>
        <v>#REF!</v>
      </c>
      <c r="D170" s="75" t="e">
        <f>SUM(D$3:D75)</f>
        <v>#REF!</v>
      </c>
      <c r="E170" s="75" t="e">
        <f>SUM(E$3:E75)</f>
        <v>#REF!</v>
      </c>
    </row>
    <row r="171" spans="1:5" ht="16.5" x14ac:dyDescent="0.3">
      <c r="A171" s="75">
        <f t="shared" si="18"/>
        <v>74</v>
      </c>
      <c r="B171" s="75" t="e">
        <f>SUM(B$3:B76)</f>
        <v>#REF!</v>
      </c>
      <c r="C171" s="75" t="e">
        <f>SUM(C$3:C76)</f>
        <v>#REF!</v>
      </c>
      <c r="D171" s="75" t="e">
        <f>SUM(D$3:D76)</f>
        <v>#REF!</v>
      </c>
      <c r="E171" s="75" t="e">
        <f>SUM(E$3:E76)</f>
        <v>#REF!</v>
      </c>
    </row>
    <row r="172" spans="1:5" ht="16.5" x14ac:dyDescent="0.3">
      <c r="A172" s="75">
        <f t="shared" si="18"/>
        <v>75</v>
      </c>
      <c r="B172" s="75" t="e">
        <f>SUM(B$3:B77)</f>
        <v>#REF!</v>
      </c>
      <c r="C172" s="75" t="e">
        <f>SUM(C$3:C77)</f>
        <v>#REF!</v>
      </c>
      <c r="D172" s="75" t="e">
        <f>SUM(D$3:D77)</f>
        <v>#REF!</v>
      </c>
      <c r="E172" s="75" t="e">
        <f>SUM(E$3:E77)</f>
        <v>#REF!</v>
      </c>
    </row>
    <row r="173" spans="1:5" ht="16.5" x14ac:dyDescent="0.3">
      <c r="A173" s="75">
        <f t="shared" si="18"/>
        <v>76</v>
      </c>
      <c r="B173" s="75" t="e">
        <f>SUM(B$3:B78)</f>
        <v>#REF!</v>
      </c>
      <c r="C173" s="75" t="e">
        <f>SUM(C$3:C78)</f>
        <v>#REF!</v>
      </c>
      <c r="D173" s="75" t="e">
        <f>SUM(D$3:D78)</f>
        <v>#REF!</v>
      </c>
      <c r="E173" s="75" t="e">
        <f>SUM(E$3:E78)</f>
        <v>#REF!</v>
      </c>
    </row>
    <row r="174" spans="1:5" ht="16.5" x14ac:dyDescent="0.3">
      <c r="A174" s="75">
        <f t="shared" si="18"/>
        <v>77</v>
      </c>
      <c r="B174" s="75" t="e">
        <f>SUM(B$3:B79)</f>
        <v>#REF!</v>
      </c>
      <c r="C174" s="75" t="e">
        <f>SUM(C$3:C79)</f>
        <v>#REF!</v>
      </c>
      <c r="D174" s="75" t="e">
        <f>SUM(D$3:D79)</f>
        <v>#REF!</v>
      </c>
      <c r="E174" s="75" t="e">
        <f>SUM(E$3:E79)</f>
        <v>#REF!</v>
      </c>
    </row>
    <row r="175" spans="1:5" ht="16.5" x14ac:dyDescent="0.3">
      <c r="A175" s="75">
        <f t="shared" si="18"/>
        <v>78</v>
      </c>
      <c r="B175" s="75" t="e">
        <f>SUM(B$3:B80)</f>
        <v>#REF!</v>
      </c>
      <c r="C175" s="75" t="e">
        <f>SUM(C$3:C80)</f>
        <v>#REF!</v>
      </c>
      <c r="D175" s="75" t="e">
        <f>SUM(D$3:D80)</f>
        <v>#REF!</v>
      </c>
      <c r="E175" s="75" t="e">
        <f>SUM(E$3:E80)</f>
        <v>#REF!</v>
      </c>
    </row>
    <row r="176" spans="1:5" ht="16.5" x14ac:dyDescent="0.3">
      <c r="A176" s="75">
        <f t="shared" si="18"/>
        <v>79</v>
      </c>
      <c r="B176" s="75" t="e">
        <f>SUM(B$3:B81)</f>
        <v>#REF!</v>
      </c>
      <c r="C176" s="75" t="e">
        <f>SUM(C$3:C81)</f>
        <v>#REF!</v>
      </c>
      <c r="D176" s="75" t="e">
        <f>SUM(D$3:D81)</f>
        <v>#REF!</v>
      </c>
      <c r="E176" s="75" t="e">
        <f>SUM(E$3:E81)</f>
        <v>#REF!</v>
      </c>
    </row>
    <row r="177" spans="1:5" ht="16.5" x14ac:dyDescent="0.3">
      <c r="A177" s="75">
        <f t="shared" si="18"/>
        <v>80</v>
      </c>
      <c r="B177" s="75" t="e">
        <f>SUM(B$3:B82)</f>
        <v>#REF!</v>
      </c>
      <c r="C177" s="75" t="e">
        <f>SUM(C$3:C82)</f>
        <v>#REF!</v>
      </c>
      <c r="D177" s="75" t="e">
        <f>SUM(D$3:D82)</f>
        <v>#REF!</v>
      </c>
      <c r="E177" s="75" t="e">
        <f>SUM(E$3:E82)</f>
        <v>#REF!</v>
      </c>
    </row>
    <row r="178" spans="1:5" ht="16.5" x14ac:dyDescent="0.3">
      <c r="A178" s="75">
        <f t="shared" si="18"/>
        <v>81</v>
      </c>
      <c r="B178" s="75" t="e">
        <f>SUM(B$3:B83)</f>
        <v>#REF!</v>
      </c>
      <c r="C178" s="75" t="e">
        <f>SUM(C$3:C83)</f>
        <v>#REF!</v>
      </c>
      <c r="D178" s="75" t="e">
        <f>SUM(D$3:D83)</f>
        <v>#REF!</v>
      </c>
      <c r="E178" s="75" t="e">
        <f>SUM(E$3:E83)</f>
        <v>#REF!</v>
      </c>
    </row>
    <row r="179" spans="1:5" ht="16.5" x14ac:dyDescent="0.3">
      <c r="A179" s="75">
        <f t="shared" si="18"/>
        <v>82</v>
      </c>
      <c r="B179" s="75" t="e">
        <f>SUM(B$3:B84)</f>
        <v>#REF!</v>
      </c>
      <c r="C179" s="75" t="e">
        <f>SUM(C$3:C84)</f>
        <v>#REF!</v>
      </c>
      <c r="D179" s="75" t="e">
        <f>SUM(D$3:D84)</f>
        <v>#REF!</v>
      </c>
      <c r="E179" s="75" t="e">
        <f>SUM(E$3:E84)</f>
        <v>#REF!</v>
      </c>
    </row>
    <row r="180" spans="1:5" ht="16.5" x14ac:dyDescent="0.3">
      <c r="A180" s="75">
        <f t="shared" si="18"/>
        <v>83</v>
      </c>
      <c r="B180" s="75" t="e">
        <f>SUM(B$3:B85)</f>
        <v>#REF!</v>
      </c>
      <c r="C180" s="75" t="e">
        <f>SUM(C$3:C85)</f>
        <v>#REF!</v>
      </c>
      <c r="D180" s="75" t="e">
        <f>SUM(D$3:D85)</f>
        <v>#REF!</v>
      </c>
      <c r="E180" s="75" t="e">
        <f>SUM(E$3:E85)</f>
        <v>#REF!</v>
      </c>
    </row>
    <row r="181" spans="1:5" ht="16.5" x14ac:dyDescent="0.3">
      <c r="A181" s="75">
        <f t="shared" si="18"/>
        <v>84</v>
      </c>
      <c r="B181" s="75" t="e">
        <f>SUM(B$3:B86)</f>
        <v>#REF!</v>
      </c>
      <c r="C181" s="75" t="e">
        <f>SUM(C$3:C86)</f>
        <v>#REF!</v>
      </c>
      <c r="D181" s="75" t="e">
        <f>SUM(D$3:D86)</f>
        <v>#REF!</v>
      </c>
      <c r="E181" s="75" t="e">
        <f>SUM(E$3:E86)</f>
        <v>#REF!</v>
      </c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1C73B-BBE8-4DC7-8CB2-A46366E1F561}">
  <dimension ref="A1:BC307"/>
  <sheetViews>
    <sheetView zoomScale="75" zoomScaleNormal="75" workbookViewId="0">
      <selection activeCell="T10" sqref="T10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 ca="1">G2&amp;" - "&amp;H2</f>
        <v>14 - 21</v>
      </c>
      <c r="G2" s="104">
        <f ca="1">Y4</f>
        <v>14</v>
      </c>
      <c r="H2" s="105">
        <f t="shared" ref="H2:H14" ca="1" si="0">G2+$Y$3</f>
        <v>21</v>
      </c>
      <c r="I2" s="160">
        <f ca="1">COUNTIF($B$3:$B$86, "&lt;"&amp;H2)</f>
        <v>2</v>
      </c>
      <c r="J2" s="106">
        <f ca="1">I2</f>
        <v>2</v>
      </c>
      <c r="K2" s="107">
        <f t="shared" ref="K2:K14" ca="1" si="1">J2/$J$15</f>
        <v>2.3809523809523808E-2</v>
      </c>
      <c r="L2" s="108">
        <f t="shared" ref="L2:L14" ca="1" si="2">I2/$J$15</f>
        <v>2.3809523809523808E-2</v>
      </c>
      <c r="N2" s="128" t="s">
        <v>12</v>
      </c>
      <c r="O2" s="131">
        <f ca="1">AVERAGE($B$3:$B$86)</f>
        <v>47.035714285714285</v>
      </c>
      <c r="P2" s="131">
        <f t="shared" ref="P2:Q2" ca="1" si="3">AVERAGE($B$3:$B$86)</f>
        <v>47.035714285714285</v>
      </c>
      <c r="Q2" s="131">
        <f t="shared" ca="1" si="3"/>
        <v>47.035714285714285</v>
      </c>
      <c r="R2" s="131">
        <f ca="1">AVERAGE($D$3:$D$86)</f>
        <v>47.035714285714285</v>
      </c>
      <c r="V2" s="94" t="s">
        <v>102</v>
      </c>
      <c r="Y2" s="94">
        <f ca="1">ROUND(O6/10,0)</f>
        <v>7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f ca="1">AU3</f>
        <v>20</v>
      </c>
      <c r="C3" s="110">
        <f ca="1">AV3</f>
        <v>19</v>
      </c>
      <c r="D3" s="111">
        <f ca="1">AS3</f>
        <v>19</v>
      </c>
      <c r="E3" s="112">
        <f ca="1">AW3</f>
        <v>31</v>
      </c>
      <c r="F3" s="113" t="str">
        <f t="shared" ref="F3:F14" ca="1" si="4">G3&amp;" - "&amp;H3</f>
        <v>21 - 28</v>
      </c>
      <c r="G3" s="114">
        <f ca="1">H2</f>
        <v>21</v>
      </c>
      <c r="H3" s="115">
        <f t="shared" ca="1" si="0"/>
        <v>28</v>
      </c>
      <c r="I3" s="160">
        <f t="shared" ref="I3:I14" ca="1" si="5">COUNTIF($B$3:$B$86, "&lt;"&amp;H3)</f>
        <v>6</v>
      </c>
      <c r="J3" s="116">
        <f ca="1">I3-I2</f>
        <v>4</v>
      </c>
      <c r="K3" s="117">
        <f t="shared" ca="1" si="1"/>
        <v>4.7619047619047616E-2</v>
      </c>
      <c r="L3" s="118">
        <f t="shared" ca="1" si="2"/>
        <v>7.1428571428571425E-2</v>
      </c>
      <c r="N3" s="152" t="s">
        <v>99</v>
      </c>
      <c r="O3" s="158">
        <f ca="1">MEDIAN(B$3:B$86)</f>
        <v>45</v>
      </c>
      <c r="P3" s="158">
        <f t="shared" ref="P3:R3" ca="1" si="6">MEDIAN(C$3:C$86)</f>
        <v>45</v>
      </c>
      <c r="Q3" s="158">
        <f t="shared" ca="1" si="6"/>
        <v>45</v>
      </c>
      <c r="R3" s="158">
        <f t="shared" ca="1" si="6"/>
        <v>45</v>
      </c>
      <c r="V3" s="94" t="s">
        <v>103</v>
      </c>
      <c r="Y3" s="94">
        <f ca="1">ROUND(Y2,-LEN(Y2)+1)</f>
        <v>7</v>
      </c>
      <c r="AN3" s="97">
        <v>1</v>
      </c>
      <c r="AO3" s="97">
        <f ca="1">ABS(_xlfn.NORM.INV(RAND(),$AQ$1,$AS$1))</f>
        <v>23.791749553950684</v>
      </c>
      <c r="AP3" s="97">
        <f ca="1">SMALL($AO$3:$AO$86,ROWS(AO$3:AO3))</f>
        <v>14.844216500868711</v>
      </c>
      <c r="AQ3" s="119">
        <f ca="1">AR3+RAND()</f>
        <v>1.2209279336504035</v>
      </c>
      <c r="AR3" s="119">
        <v>1</v>
      </c>
      <c r="AS3" s="86">
        <f t="shared" ref="AS3:AS66" ca="1" si="7">ROUNDUP(AP3*AQ3,0)</f>
        <v>19</v>
      </c>
      <c r="AT3" s="86">
        <f ca="1">RAND()</f>
        <v>0.431905968275201</v>
      </c>
      <c r="AU3" s="86">
        <f ca="1">INDEX($AS$3:$AS$86,MATCH(SMALL($AT$3:$AT$86,ROWS(AT$3:AT3)),$AT$3:$AT$86,0))</f>
        <v>20</v>
      </c>
      <c r="AV3" s="86">
        <f ca="1">SMALL($AS$3:$AS$86,ROWS(AV$3:AV3))</f>
        <v>19</v>
      </c>
      <c r="AW3" s="94">
        <f ca="1">VLOOKUP(SMALL($BB$3:$BB$44,AX3),$BB$3:$BC$44,2,0)</f>
        <v>31</v>
      </c>
      <c r="AX3" s="94">
        <v>1</v>
      </c>
      <c r="BA3" s="94">
        <v>1</v>
      </c>
      <c r="BB3" s="94">
        <f ca="1">RAND()</f>
        <v>0.27059358094705854</v>
      </c>
      <c r="BC3" s="94">
        <f ca="1">AV3</f>
        <v>19</v>
      </c>
    </row>
    <row r="4" spans="1:55" ht="17.25" thickBot="1" x14ac:dyDescent="0.35">
      <c r="A4" s="9">
        <v>2</v>
      </c>
      <c r="B4" s="109">
        <f t="shared" ref="B4:C67" ca="1" si="8">AU4</f>
        <v>21</v>
      </c>
      <c r="C4" s="110">
        <f t="shared" ca="1" si="8"/>
        <v>20</v>
      </c>
      <c r="D4" s="111">
        <f t="shared" ref="D4:D67" ca="1" si="9">AS4</f>
        <v>31</v>
      </c>
      <c r="E4" s="112">
        <f t="shared" ref="E4:E67" ca="1" si="10">AW4</f>
        <v>49</v>
      </c>
      <c r="F4" s="113" t="str">
        <f t="shared" ca="1" si="4"/>
        <v>28 - 35</v>
      </c>
      <c r="G4" s="114">
        <f t="shared" ref="G4:G13" ca="1" si="11">H3</f>
        <v>28</v>
      </c>
      <c r="H4" s="115">
        <f t="shared" ca="1" si="0"/>
        <v>35</v>
      </c>
      <c r="I4" s="160">
        <f t="shared" ca="1" si="5"/>
        <v>20</v>
      </c>
      <c r="J4" s="116">
        <f t="shared" ref="J4:J14" ca="1" si="12">I4-I3</f>
        <v>14</v>
      </c>
      <c r="K4" s="117">
        <f t="shared" ca="1" si="1"/>
        <v>0.16666666666666666</v>
      </c>
      <c r="L4" s="118">
        <f t="shared" ca="1" si="2"/>
        <v>0.23809523809523808</v>
      </c>
      <c r="N4" s="129" t="s">
        <v>13</v>
      </c>
      <c r="O4" s="132">
        <f ca="1">MAX(B$3:B$86)</f>
        <v>85</v>
      </c>
      <c r="P4" s="132">
        <f t="shared" ref="P4:R4" ca="1" si="13">MAX(C$3:C$86)</f>
        <v>85</v>
      </c>
      <c r="Q4" s="132">
        <f t="shared" ca="1" si="13"/>
        <v>85</v>
      </c>
      <c r="R4" s="132">
        <f t="shared" ca="1" si="13"/>
        <v>85</v>
      </c>
      <c r="V4" s="94" t="s">
        <v>104</v>
      </c>
      <c r="Y4" s="94">
        <f ca="1">Y3*INT(O5/Y3)</f>
        <v>14</v>
      </c>
      <c r="AN4" s="97">
        <v>2</v>
      </c>
      <c r="AO4" s="97">
        <f t="shared" ref="AO4:AO67" ca="1" si="14">ABS(_xlfn.NORM.INV(RAND(),$AQ$1,$AS$1))</f>
        <v>27.816607761158583</v>
      </c>
      <c r="AP4" s="97">
        <f ca="1">SMALL($AO$3:$AO$86,ROWS(AO$3:AO4))</f>
        <v>15.04733062408145</v>
      </c>
      <c r="AQ4" s="119">
        <f t="shared" ref="AQ4:AQ67" ca="1" si="15">AR4+RAND()</f>
        <v>2.0079796439780773</v>
      </c>
      <c r="AR4" s="119">
        <v>1.5</v>
      </c>
      <c r="AS4" s="86">
        <f t="shared" ca="1" si="7"/>
        <v>31</v>
      </c>
      <c r="AT4" s="86">
        <f t="shared" ref="AT4:AT67" ca="1" si="16">RAND()</f>
        <v>0.22700313285004092</v>
      </c>
      <c r="AU4" s="86">
        <f ca="1">INDEX($AS$3:$AS$86,MATCH(SMALL($AT$3:$AT$86,ROWS(AT$3:AT4)),$AT$3:$AT$86,0))</f>
        <v>21</v>
      </c>
      <c r="AV4" s="86">
        <f ca="1">SMALL($AS$3:$AS$86,ROWS(AV$3:AV4))</f>
        <v>20</v>
      </c>
      <c r="AW4" s="94">
        <f ca="1">VLOOKUP(SMALL($BB$45:$BB$86,AX4),$BB$45:$BC$86,2,0)</f>
        <v>49</v>
      </c>
      <c r="AX4" s="94">
        <v>1</v>
      </c>
      <c r="BA4" s="94">
        <v>2</v>
      </c>
      <c r="BB4" s="94">
        <f t="shared" ref="BB4:BB67" ca="1" si="17">RAND()</f>
        <v>0.44538183764814543</v>
      </c>
      <c r="BC4" s="94">
        <f t="shared" ref="BC4:BC67" ca="1" si="18">AV4</f>
        <v>20</v>
      </c>
    </row>
    <row r="5" spans="1:55" ht="17.25" thickBot="1" x14ac:dyDescent="0.35">
      <c r="A5" s="9">
        <v>3</v>
      </c>
      <c r="B5" s="109">
        <f t="shared" ca="1" si="8"/>
        <v>54</v>
      </c>
      <c r="C5" s="110">
        <f t="shared" ca="1" si="8"/>
        <v>21</v>
      </c>
      <c r="D5" s="111">
        <f t="shared" ca="1" si="9"/>
        <v>33</v>
      </c>
      <c r="E5" s="112">
        <f t="shared" ca="1" si="10"/>
        <v>46</v>
      </c>
      <c r="F5" s="113" t="str">
        <f t="shared" ca="1" si="4"/>
        <v>35 - 42</v>
      </c>
      <c r="G5" s="114">
        <f t="shared" ca="1" si="11"/>
        <v>35</v>
      </c>
      <c r="H5" s="115">
        <f t="shared" ca="1" si="0"/>
        <v>42</v>
      </c>
      <c r="I5" s="160">
        <f t="shared" ca="1" si="5"/>
        <v>34</v>
      </c>
      <c r="J5" s="116">
        <f t="shared" ca="1" si="12"/>
        <v>14</v>
      </c>
      <c r="K5" s="117">
        <f t="shared" ca="1" si="1"/>
        <v>0.16666666666666666</v>
      </c>
      <c r="L5" s="118">
        <f t="shared" ca="1" si="2"/>
        <v>0.40476190476190477</v>
      </c>
      <c r="N5" s="129" t="s">
        <v>14</v>
      </c>
      <c r="O5" s="132">
        <f ca="1">MIN(B$3:B$84)</f>
        <v>19</v>
      </c>
      <c r="P5" s="132">
        <f t="shared" ref="P5:R5" ca="1" si="19">MIN(C$3:C$84)</f>
        <v>19</v>
      </c>
      <c r="Q5" s="132">
        <f t="shared" ca="1" si="19"/>
        <v>19</v>
      </c>
      <c r="R5" s="132">
        <f t="shared" ca="1" si="19"/>
        <v>19</v>
      </c>
      <c r="V5" s="94" t="s">
        <v>101</v>
      </c>
      <c r="Y5" s="94">
        <f ca="1">ROUNDUP(O4/Y3,0)</f>
        <v>13</v>
      </c>
      <c r="AN5" s="97">
        <v>3</v>
      </c>
      <c r="AO5" s="97">
        <f t="shared" ca="1" si="14"/>
        <v>29.707116758579041</v>
      </c>
      <c r="AP5" s="97">
        <f ca="1">SMALL($AO$3:$AO$86,ROWS(AO$3:AO5))</f>
        <v>15.526730494097293</v>
      </c>
      <c r="AQ5" s="119">
        <f t="shared" ca="1" si="15"/>
        <v>2.0638376392117741</v>
      </c>
      <c r="AR5" s="119">
        <v>2</v>
      </c>
      <c r="AS5" s="86">
        <f t="shared" ca="1" si="7"/>
        <v>33</v>
      </c>
      <c r="AT5" s="86">
        <f t="shared" ca="1" si="16"/>
        <v>0.28587365492921823</v>
      </c>
      <c r="AU5" s="86">
        <f ca="1">INDEX($AS$3:$AS$86,MATCH(SMALL($AT$3:$AT$86,ROWS(AT$3:AT5)),$AT$3:$AT$86,0))</f>
        <v>54</v>
      </c>
      <c r="AV5" s="86">
        <f ca="1">SMALL($AS$3:$AS$86,ROWS(AV$3:AV5))</f>
        <v>21</v>
      </c>
      <c r="AW5" s="94">
        <f ca="1">VLOOKUP(SMALL($BB$45:$BB$86,AX5),$BB$45:$BC$86,2,0)</f>
        <v>46</v>
      </c>
      <c r="AX5" s="94">
        <v>2</v>
      </c>
      <c r="BA5" s="94">
        <v>3</v>
      </c>
      <c r="BB5" s="94">
        <f t="shared" ca="1" si="17"/>
        <v>0.55579899875464644</v>
      </c>
      <c r="BC5" s="94">
        <f t="shared" ca="1" si="18"/>
        <v>21</v>
      </c>
    </row>
    <row r="6" spans="1:55" ht="17.25" thickBot="1" x14ac:dyDescent="0.35">
      <c r="A6" s="9">
        <v>4</v>
      </c>
      <c r="B6" s="109">
        <f t="shared" ca="1" si="8"/>
        <v>42</v>
      </c>
      <c r="C6" s="110">
        <f t="shared" ca="1" si="8"/>
        <v>23</v>
      </c>
      <c r="D6" s="111">
        <f t="shared" ca="1" si="9"/>
        <v>26</v>
      </c>
      <c r="E6" s="112">
        <f t="shared" ca="1" si="10"/>
        <v>42</v>
      </c>
      <c r="F6" s="113" t="str">
        <f t="shared" ca="1" si="4"/>
        <v>42 - 49</v>
      </c>
      <c r="G6" s="114">
        <f t="shared" ca="1" si="11"/>
        <v>42</v>
      </c>
      <c r="H6" s="115">
        <f t="shared" ca="1" si="0"/>
        <v>49</v>
      </c>
      <c r="I6" s="160">
        <f t="shared" ca="1" si="5"/>
        <v>49</v>
      </c>
      <c r="J6" s="116">
        <f t="shared" ca="1" si="12"/>
        <v>15</v>
      </c>
      <c r="K6" s="117">
        <f t="shared" ca="1" si="1"/>
        <v>0.17857142857142858</v>
      </c>
      <c r="L6" s="118">
        <f t="shared" ca="1" si="2"/>
        <v>0.58333333333333337</v>
      </c>
      <c r="N6" s="129" t="s">
        <v>5</v>
      </c>
      <c r="O6" s="132">
        <f ca="1">O4-O5</f>
        <v>66</v>
      </c>
      <c r="P6" s="132">
        <f t="shared" ref="P6:R6" ca="1" si="20">P4-P5</f>
        <v>66</v>
      </c>
      <c r="Q6" s="132">
        <f t="shared" ca="1" si="20"/>
        <v>66</v>
      </c>
      <c r="R6" s="132">
        <f t="shared" ca="1" si="20"/>
        <v>66</v>
      </c>
      <c r="V6" s="102" t="s">
        <v>105</v>
      </c>
      <c r="W6" s="102"/>
      <c r="X6" s="102"/>
      <c r="Y6" s="94">
        <f ca="1">Y5*Y3</f>
        <v>91</v>
      </c>
      <c r="AN6" s="97">
        <v>4</v>
      </c>
      <c r="AO6" s="97">
        <f t="shared" ca="1" si="14"/>
        <v>20.735692836551078</v>
      </c>
      <c r="AP6" s="97">
        <f ca="1">SMALL($AO$3:$AO$86,ROWS(AO$3:AO6))</f>
        <v>15.752974094246175</v>
      </c>
      <c r="AQ6" s="119">
        <f t="shared" ca="1" si="15"/>
        <v>1.6425991074771122</v>
      </c>
      <c r="AR6" s="119">
        <v>1</v>
      </c>
      <c r="AS6" s="86">
        <f t="shared" ca="1" si="7"/>
        <v>26</v>
      </c>
      <c r="AT6" s="86">
        <f t="shared" ca="1" si="16"/>
        <v>0.19004677063668174</v>
      </c>
      <c r="AU6" s="86">
        <f ca="1">INDEX($AS$3:$AS$86,MATCH(SMALL($AT$3:$AT$86,ROWS(AT$3:AT6)),$AT$3:$AT$86,0))</f>
        <v>42</v>
      </c>
      <c r="AV6" s="86">
        <f ca="1">SMALL($AS$3:$AS$86,ROWS(AV$3:AV6))</f>
        <v>23</v>
      </c>
      <c r="AW6" s="94">
        <f ca="1">VLOOKUP(SMALL($BB$3:$BB$44,AX6),$BB$3:$BC$44,2,0)</f>
        <v>42</v>
      </c>
      <c r="AX6" s="94">
        <v>2</v>
      </c>
      <c r="BA6" s="94">
        <v>4</v>
      </c>
      <c r="BB6" s="94">
        <f t="shared" ca="1" si="17"/>
        <v>0.23633767132575179</v>
      </c>
      <c r="BC6" s="94">
        <f t="shared" ca="1" si="18"/>
        <v>23</v>
      </c>
    </row>
    <row r="7" spans="1:55" ht="17.25" thickBot="1" x14ac:dyDescent="0.35">
      <c r="A7" s="9">
        <v>5</v>
      </c>
      <c r="B7" s="109">
        <f t="shared" ca="1" si="8"/>
        <v>70</v>
      </c>
      <c r="C7" s="110">
        <f t="shared" ca="1" si="8"/>
        <v>23</v>
      </c>
      <c r="D7" s="111">
        <f t="shared" ca="1" si="9"/>
        <v>20</v>
      </c>
      <c r="E7" s="112">
        <f t="shared" ca="1" si="10"/>
        <v>43</v>
      </c>
      <c r="F7" s="113" t="str">
        <f t="shared" ca="1" si="4"/>
        <v>49 - 56</v>
      </c>
      <c r="G7" s="114">
        <f t="shared" ca="1" si="11"/>
        <v>49</v>
      </c>
      <c r="H7" s="115">
        <f t="shared" ca="1" si="0"/>
        <v>56</v>
      </c>
      <c r="I7" s="160">
        <f t="shared" ca="1" si="5"/>
        <v>59</v>
      </c>
      <c r="J7" s="116">
        <f t="shared" ca="1" si="12"/>
        <v>10</v>
      </c>
      <c r="K7" s="117">
        <f t="shared" ca="1" si="1"/>
        <v>0.11904761904761904</v>
      </c>
      <c r="L7" s="118">
        <f t="shared" ca="1" si="2"/>
        <v>0.70238095238095233</v>
      </c>
      <c r="N7" s="129" t="s">
        <v>15</v>
      </c>
      <c r="O7" s="132">
        <f ca="1">_xlfn.STDEV.S(B$3:B$86)</f>
        <v>15.575271123418249</v>
      </c>
      <c r="P7" s="132">
        <f t="shared" ref="P7:R7" ca="1" si="21">_xlfn.STDEV.S(C$3:C$86)</f>
        <v>15.575271123418249</v>
      </c>
      <c r="Q7" s="132">
        <f t="shared" ca="1" si="21"/>
        <v>15.575271123418249</v>
      </c>
      <c r="R7" s="132">
        <f t="shared" ca="1" si="21"/>
        <v>15.575271123418249</v>
      </c>
      <c r="V7" s="94" t="s">
        <v>106</v>
      </c>
      <c r="Y7" s="94">
        <v>4</v>
      </c>
      <c r="AN7" s="97">
        <v>5</v>
      </c>
      <c r="AO7" s="97">
        <f t="shared" ca="1" si="14"/>
        <v>28.567429739866743</v>
      </c>
      <c r="AP7" s="97">
        <f ca="1">SMALL($AO$3:$AO$86,ROWS(AO$3:AO7))</f>
        <v>16.954357424551958</v>
      </c>
      <c r="AQ7" s="119">
        <f t="shared" ca="1" si="15"/>
        <v>1.1657788640473479</v>
      </c>
      <c r="AR7" s="119">
        <f>AR3</f>
        <v>1</v>
      </c>
      <c r="AS7" s="86">
        <f t="shared" ca="1" si="7"/>
        <v>20</v>
      </c>
      <c r="AT7" s="86">
        <f t="shared" ca="1" si="16"/>
        <v>7.9519107987816584E-3</v>
      </c>
      <c r="AU7" s="86">
        <f ca="1">INDEX($AS$3:$AS$86,MATCH(SMALL($AT$3:$AT$86,ROWS(AT$3:AT7)),$AT$3:$AT$86,0))</f>
        <v>70</v>
      </c>
      <c r="AV7" s="86">
        <f ca="1">SMALL($AS$3:$AS$86,ROWS(AV$3:AV7))</f>
        <v>23</v>
      </c>
      <c r="AW7" s="94">
        <f ca="1">VLOOKUP(SMALL($BB$3:$BB$44,AX7),$BB$3:$BC$44,2,0)</f>
        <v>43</v>
      </c>
      <c r="AX7" s="94">
        <f>2+AX3</f>
        <v>3</v>
      </c>
      <c r="BA7" s="94">
        <v>5</v>
      </c>
      <c r="BB7" s="94">
        <f t="shared" ca="1" si="17"/>
        <v>0.74625736428247402</v>
      </c>
      <c r="BC7" s="94">
        <f t="shared" ca="1" si="18"/>
        <v>23</v>
      </c>
    </row>
    <row r="8" spans="1:55" ht="17.25" thickBot="1" x14ac:dyDescent="0.35">
      <c r="A8" s="9">
        <v>6</v>
      </c>
      <c r="B8" s="109">
        <f t="shared" ca="1" si="8"/>
        <v>50</v>
      </c>
      <c r="C8" s="110">
        <f t="shared" ca="1" si="8"/>
        <v>26</v>
      </c>
      <c r="D8" s="111">
        <f t="shared" ca="1" si="9"/>
        <v>42</v>
      </c>
      <c r="E8" s="112">
        <f t="shared" ca="1" si="10"/>
        <v>74</v>
      </c>
      <c r="F8" s="113" t="str">
        <f t="shared" ca="1" si="4"/>
        <v>56 - 63</v>
      </c>
      <c r="G8" s="114">
        <f t="shared" ca="1" si="11"/>
        <v>56</v>
      </c>
      <c r="H8" s="115">
        <f t="shared" ca="1" si="0"/>
        <v>63</v>
      </c>
      <c r="I8" s="160">
        <f t="shared" ca="1" si="5"/>
        <v>68</v>
      </c>
      <c r="J8" s="116">
        <f t="shared" ca="1" si="12"/>
        <v>9</v>
      </c>
      <c r="K8" s="117">
        <f t="shared" ca="1" si="1"/>
        <v>0.10714285714285714</v>
      </c>
      <c r="L8" s="118">
        <f t="shared" ca="1" si="2"/>
        <v>0.80952380952380953</v>
      </c>
      <c r="N8" s="129" t="s">
        <v>16</v>
      </c>
      <c r="O8" s="132">
        <f ca="1">O7/O2</f>
        <v>0.33113712335285572</v>
      </c>
      <c r="P8" s="132">
        <f t="shared" ref="P8:R8" ca="1" si="22">P7/P2</f>
        <v>0.33113712335285572</v>
      </c>
      <c r="Q8" s="132">
        <f t="shared" ca="1" si="22"/>
        <v>0.33113712335285572</v>
      </c>
      <c r="R8" s="132">
        <f t="shared" ca="1" si="22"/>
        <v>0.33113712335285572</v>
      </c>
      <c r="AN8" s="97">
        <v>6</v>
      </c>
      <c r="AO8" s="97">
        <f t="shared" ca="1" si="14"/>
        <v>34.814770356806832</v>
      </c>
      <c r="AP8" s="97">
        <f ca="1">SMALL($AO$3:$AO$86,ROWS(AO$3:AO8))</f>
        <v>17.253942173130199</v>
      </c>
      <c r="AQ8" s="119">
        <f t="shared" ca="1" si="15"/>
        <v>2.4278240639253315</v>
      </c>
      <c r="AR8" s="119">
        <f t="shared" ref="AR8:AR71" si="23">AR4</f>
        <v>1.5</v>
      </c>
      <c r="AS8" s="86">
        <f t="shared" ca="1" si="7"/>
        <v>42</v>
      </c>
      <c r="AT8" s="86">
        <f t="shared" ca="1" si="16"/>
        <v>0.38259389753566364</v>
      </c>
      <c r="AU8" s="86">
        <f ca="1">INDEX($AS$3:$AS$86,MATCH(SMALL($AT$3:$AT$86,ROWS(AT$3:AT8)),$AT$3:$AT$86,0))</f>
        <v>50</v>
      </c>
      <c r="AV8" s="86">
        <f ca="1">SMALL($AS$3:$AS$86,ROWS(AV$3:AV8))</f>
        <v>26</v>
      </c>
      <c r="AW8" s="94">
        <f ca="1">VLOOKUP(SMALL($BB$45:$BB$86,AX8),$BB$45:$BC$86,2,0)</f>
        <v>74</v>
      </c>
      <c r="AX8" s="94">
        <f>2+AX4</f>
        <v>3</v>
      </c>
      <c r="BA8" s="94">
        <v>6</v>
      </c>
      <c r="BB8" s="94">
        <f t="shared" ca="1" si="17"/>
        <v>0.8837493949866132</v>
      </c>
      <c r="BC8" s="94">
        <f t="shared" ca="1" si="18"/>
        <v>26</v>
      </c>
    </row>
    <row r="9" spans="1:55" ht="17.25" thickBot="1" x14ac:dyDescent="0.35">
      <c r="A9" s="9">
        <v>7</v>
      </c>
      <c r="B9" s="109">
        <f t="shared" ca="1" si="8"/>
        <v>53</v>
      </c>
      <c r="C9" s="110">
        <f t="shared" ca="1" si="8"/>
        <v>28</v>
      </c>
      <c r="D9" s="111">
        <f t="shared" ca="1" si="9"/>
        <v>45</v>
      </c>
      <c r="E9" s="112">
        <f t="shared" ca="1" si="10"/>
        <v>54</v>
      </c>
      <c r="F9" s="113" t="str">
        <f t="shared" ca="1" si="4"/>
        <v>63 - 70</v>
      </c>
      <c r="G9" s="114">
        <f t="shared" ca="1" si="11"/>
        <v>63</v>
      </c>
      <c r="H9" s="115">
        <f t="shared" ca="1" si="0"/>
        <v>70</v>
      </c>
      <c r="I9" s="160">
        <f t="shared" ca="1" si="5"/>
        <v>75</v>
      </c>
      <c r="J9" s="116">
        <f t="shared" ca="1" si="12"/>
        <v>7</v>
      </c>
      <c r="K9" s="117">
        <f t="shared" ca="1" si="1"/>
        <v>8.3333333333333329E-2</v>
      </c>
      <c r="L9" s="118">
        <f t="shared" ca="1" si="2"/>
        <v>0.8928571428571429</v>
      </c>
      <c r="N9" s="152" t="s">
        <v>100</v>
      </c>
      <c r="O9" s="153">
        <f ca="1">O2/O3</f>
        <v>1.0452380952380953</v>
      </c>
      <c r="P9" s="153">
        <f t="shared" ref="P9:R9" ca="1" si="24">P2/P3</f>
        <v>1.0452380952380953</v>
      </c>
      <c r="Q9" s="153">
        <f t="shared" ca="1" si="24"/>
        <v>1.0452380952380953</v>
      </c>
      <c r="R9" s="153">
        <f t="shared" ca="1" si="24"/>
        <v>1.0452380952380953</v>
      </c>
      <c r="AN9" s="97">
        <v>8</v>
      </c>
      <c r="AO9" s="97">
        <f t="shared" ca="1" si="14"/>
        <v>24.514321857592275</v>
      </c>
      <c r="AP9" s="97">
        <f ca="1">SMALL($AO$3:$AO$86,ROWS(AO$3:AO9))</f>
        <v>17.636296028162953</v>
      </c>
      <c r="AQ9" s="119">
        <f t="shared" ca="1" si="15"/>
        <v>2.5417707022825757</v>
      </c>
      <c r="AR9" s="119">
        <f t="shared" si="23"/>
        <v>2</v>
      </c>
      <c r="AS9" s="86">
        <f t="shared" ca="1" si="7"/>
        <v>45</v>
      </c>
      <c r="AT9" s="86">
        <f t="shared" ca="1" si="16"/>
        <v>0.23577072039525659</v>
      </c>
      <c r="AU9" s="86">
        <f ca="1">INDEX($AS$3:$AS$86,MATCH(SMALL($AT$3:$AT$86,ROWS(AT$3:AT9)),$AT$3:$AT$86,0))</f>
        <v>53</v>
      </c>
      <c r="AV9" s="86">
        <f ca="1">SMALL($AS$3:$AS$86,ROWS(AV$3:AV9))</f>
        <v>28</v>
      </c>
      <c r="AW9" s="94">
        <f ca="1">VLOOKUP(SMALL($BB$45:$BB$86,AX9),$BB$45:$BC$86,2,0)</f>
        <v>54</v>
      </c>
      <c r="AX9" s="94">
        <f>2+AX5</f>
        <v>4</v>
      </c>
      <c r="BA9" s="94">
        <v>7</v>
      </c>
      <c r="BB9" s="94">
        <f t="shared" ca="1" si="17"/>
        <v>0.79483514305461256</v>
      </c>
      <c r="BC9" s="94">
        <f t="shared" ca="1" si="18"/>
        <v>28</v>
      </c>
    </row>
    <row r="10" spans="1:55" ht="17.25" thickBot="1" x14ac:dyDescent="0.35">
      <c r="A10" s="9">
        <v>8</v>
      </c>
      <c r="B10" s="109">
        <f t="shared" ca="1" si="8"/>
        <v>45</v>
      </c>
      <c r="C10" s="110">
        <f t="shared" ca="1" si="8"/>
        <v>28</v>
      </c>
      <c r="D10" s="111">
        <f t="shared" ca="1" si="9"/>
        <v>30</v>
      </c>
      <c r="E10" s="112">
        <f t="shared" ca="1" si="10"/>
        <v>28</v>
      </c>
      <c r="F10" s="113" t="str">
        <f t="shared" ca="1" si="4"/>
        <v>70 - 77</v>
      </c>
      <c r="G10" s="114">
        <f t="shared" ca="1" si="11"/>
        <v>70</v>
      </c>
      <c r="H10" s="115">
        <f t="shared" ca="1" si="0"/>
        <v>77</v>
      </c>
      <c r="I10" s="160">
        <f t="shared" ca="1" si="5"/>
        <v>82</v>
      </c>
      <c r="J10" s="116">
        <f t="shared" ca="1" si="12"/>
        <v>7</v>
      </c>
      <c r="K10" s="117">
        <f t="shared" ca="1" si="1"/>
        <v>8.3333333333333329E-2</v>
      </c>
      <c r="L10" s="118">
        <f t="shared" ca="1" si="2"/>
        <v>0.97619047619047616</v>
      </c>
      <c r="N10" s="130" t="s">
        <v>91</v>
      </c>
      <c r="O10" s="133">
        <f ca="1">O6/O2</f>
        <v>1.4031890660592254</v>
      </c>
      <c r="P10" s="133">
        <f t="shared" ref="P10:R10" ca="1" si="25">P6/P2</f>
        <v>1.4031890660592254</v>
      </c>
      <c r="Q10" s="133">
        <f t="shared" ca="1" si="25"/>
        <v>1.4031890660592254</v>
      </c>
      <c r="R10" s="133">
        <f t="shared" ca="1" si="25"/>
        <v>1.4031890660592254</v>
      </c>
      <c r="AN10" s="97">
        <v>7</v>
      </c>
      <c r="AO10" s="97">
        <f t="shared" ca="1" si="14"/>
        <v>29.80440764773256</v>
      </c>
      <c r="AP10" s="97">
        <f ca="1">SMALL($AO$3:$AO$86,ROWS(AO$3:AO10))</f>
        <v>17.695438794246765</v>
      </c>
      <c r="AQ10" s="119">
        <f t="shared" ca="1" si="15"/>
        <v>1.6449422549811299</v>
      </c>
      <c r="AR10" s="119">
        <f t="shared" si="23"/>
        <v>1</v>
      </c>
      <c r="AS10" s="86">
        <f t="shared" ca="1" si="7"/>
        <v>30</v>
      </c>
      <c r="AT10" s="86">
        <f t="shared" ca="1" si="16"/>
        <v>0.96034828444019071</v>
      </c>
      <c r="AU10" s="86">
        <f ca="1">INDEX($AS$3:$AS$86,MATCH(SMALL($AT$3:$AT$86,ROWS(AT$3:AT10)),$AT$3:$AT$86,0))</f>
        <v>45</v>
      </c>
      <c r="AV10" s="86">
        <f ca="1">SMALL($AS$3:$AS$86,ROWS(AV$3:AV10))</f>
        <v>28</v>
      </c>
      <c r="AW10" s="94">
        <f ca="1">VLOOKUP(SMALL($BB$3:$BB$44,AX10),$BB$3:$BC$44,2,0)</f>
        <v>28</v>
      </c>
      <c r="AX10" s="94">
        <f>2+AX6</f>
        <v>4</v>
      </c>
      <c r="BA10" s="94">
        <v>8</v>
      </c>
      <c r="BB10" s="94">
        <f t="shared" ca="1" si="17"/>
        <v>0.14831716398335915</v>
      </c>
      <c r="BC10" s="94">
        <f t="shared" ca="1" si="18"/>
        <v>28</v>
      </c>
    </row>
    <row r="11" spans="1:55" ht="17.25" thickBot="1" x14ac:dyDescent="0.35">
      <c r="A11" s="9">
        <v>9</v>
      </c>
      <c r="B11" s="109">
        <f t="shared" ca="1" si="8"/>
        <v>40</v>
      </c>
      <c r="C11" s="110">
        <f t="shared" ca="1" si="8"/>
        <v>29</v>
      </c>
      <c r="D11" s="111">
        <f t="shared" ca="1" si="9"/>
        <v>28</v>
      </c>
      <c r="E11" s="112">
        <f t="shared" ca="1" si="10"/>
        <v>41</v>
      </c>
      <c r="F11" s="113" t="str">
        <f t="shared" ca="1" si="4"/>
        <v>77 - 84</v>
      </c>
      <c r="G11" s="114">
        <f t="shared" ca="1" si="11"/>
        <v>77</v>
      </c>
      <c r="H11" s="115">
        <f t="shared" ca="1" si="0"/>
        <v>84</v>
      </c>
      <c r="I11" s="160">
        <f t="shared" ca="1" si="5"/>
        <v>83</v>
      </c>
      <c r="J11" s="116">
        <f t="shared" ca="1" si="12"/>
        <v>1</v>
      </c>
      <c r="K11" s="117">
        <f t="shared" ca="1" si="1"/>
        <v>1.1904761904761904E-2</v>
      </c>
      <c r="L11" s="118">
        <f t="shared" ca="1" si="2"/>
        <v>0.98809523809523814</v>
      </c>
      <c r="AN11" s="97">
        <v>12</v>
      </c>
      <c r="AO11" s="97">
        <f t="shared" ca="1" si="14"/>
        <v>19.928768402681641</v>
      </c>
      <c r="AP11" s="97">
        <f ca="1">SMALL($AO$3:$AO$86,ROWS(AO$3:AO11))</f>
        <v>18.041326160299093</v>
      </c>
      <c r="AQ11" s="119">
        <f t="shared" ca="1" si="15"/>
        <v>1.509904012913053</v>
      </c>
      <c r="AR11" s="119">
        <f t="shared" si="23"/>
        <v>1</v>
      </c>
      <c r="AS11" s="86">
        <f t="shared" ca="1" si="7"/>
        <v>28</v>
      </c>
      <c r="AT11" s="86">
        <f t="shared" ca="1" si="16"/>
        <v>0.8302312916325808</v>
      </c>
      <c r="AU11" s="86">
        <f ca="1">INDEX($AS$3:$AS$86,MATCH(SMALL($AT$3:$AT$86,ROWS(AT$3:AT11)),$AT$3:$AT$86,0))</f>
        <v>40</v>
      </c>
      <c r="AV11" s="86">
        <f ca="1">SMALL($AS$3:$AS$86,ROWS(AV$3:AV11))</f>
        <v>29</v>
      </c>
      <c r="AW11" s="94">
        <f ca="1">VLOOKUP(SMALL($BB$3:$BB$44,AX11),$BB$3:$BC$44,2,0)</f>
        <v>41</v>
      </c>
      <c r="AX11" s="94">
        <f t="shared" ref="AX11:AX74" si="26">2+AX7</f>
        <v>5</v>
      </c>
      <c r="BA11" s="94">
        <v>9</v>
      </c>
      <c r="BB11" s="94">
        <f t="shared" ca="1" si="17"/>
        <v>0.7594889865076998</v>
      </c>
      <c r="BC11" s="94">
        <f t="shared" ca="1" si="18"/>
        <v>29</v>
      </c>
    </row>
    <row r="12" spans="1:55" ht="17.25" thickBot="1" x14ac:dyDescent="0.35">
      <c r="A12" s="9">
        <v>10</v>
      </c>
      <c r="B12" s="109">
        <f t="shared" ca="1" si="8"/>
        <v>76</v>
      </c>
      <c r="C12" s="110">
        <f t="shared" ca="1" si="8"/>
        <v>30</v>
      </c>
      <c r="D12" s="111">
        <f t="shared" ca="1" si="9"/>
        <v>46</v>
      </c>
      <c r="E12" s="112">
        <f t="shared" ca="1" si="10"/>
        <v>72</v>
      </c>
      <c r="F12" s="113" t="str">
        <f t="shared" ca="1" si="4"/>
        <v>84 - 91</v>
      </c>
      <c r="G12" s="114">
        <f t="shared" ca="1" si="11"/>
        <v>84</v>
      </c>
      <c r="H12" s="115">
        <f t="shared" ca="1" si="0"/>
        <v>91</v>
      </c>
      <c r="I12" s="160">
        <f t="shared" ca="1" si="5"/>
        <v>84</v>
      </c>
      <c r="J12" s="116">
        <f t="shared" ca="1" si="12"/>
        <v>1</v>
      </c>
      <c r="K12" s="117">
        <f t="shared" ca="1" si="1"/>
        <v>1.1904761904761904E-2</v>
      </c>
      <c r="L12" s="118">
        <f t="shared" ca="1" si="2"/>
        <v>1</v>
      </c>
      <c r="AN12" s="97">
        <v>9</v>
      </c>
      <c r="AO12" s="97">
        <f t="shared" ca="1" si="14"/>
        <v>27.780662374401579</v>
      </c>
      <c r="AP12" s="97">
        <f ca="1">SMALL($AO$3:$AO$86,ROWS(AO$3:AO12))</f>
        <v>18.386073879161991</v>
      </c>
      <c r="AQ12" s="119">
        <f t="shared" ca="1" si="15"/>
        <v>2.4809255355044986</v>
      </c>
      <c r="AR12" s="119">
        <f t="shared" si="23"/>
        <v>1.5</v>
      </c>
      <c r="AS12" s="86">
        <f t="shared" ca="1" si="7"/>
        <v>46</v>
      </c>
      <c r="AT12" s="86">
        <f t="shared" ca="1" si="16"/>
        <v>0.59780475687022738</v>
      </c>
      <c r="AU12" s="86">
        <f ca="1">INDEX($AS$3:$AS$86,MATCH(SMALL($AT$3:$AT$86,ROWS(AT$3:AT12)),$AT$3:$AT$86,0))</f>
        <v>76</v>
      </c>
      <c r="AV12" s="86">
        <f ca="1">SMALL($AS$3:$AS$86,ROWS(AV$3:AV12))</f>
        <v>30</v>
      </c>
      <c r="AW12" s="94">
        <f ca="1">VLOOKUP(SMALL($BB$45:$BB$86,AX12),$BB$45:$BC$86,2,0)</f>
        <v>72</v>
      </c>
      <c r="AX12" s="94">
        <f t="shared" si="26"/>
        <v>5</v>
      </c>
      <c r="BA12" s="94">
        <v>10</v>
      </c>
      <c r="BB12" s="94">
        <f t="shared" ca="1" si="17"/>
        <v>0.6545475094278087</v>
      </c>
      <c r="BC12" s="94">
        <f t="shared" ca="1" si="18"/>
        <v>30</v>
      </c>
    </row>
    <row r="13" spans="1:55" ht="17.25" thickBot="1" x14ac:dyDescent="0.35">
      <c r="A13" s="9">
        <v>11</v>
      </c>
      <c r="B13" s="109">
        <f t="shared" ca="1" si="8"/>
        <v>30</v>
      </c>
      <c r="C13" s="110">
        <f t="shared" ca="1" si="8"/>
        <v>30</v>
      </c>
      <c r="D13" s="111">
        <f t="shared" ca="1" si="9"/>
        <v>56</v>
      </c>
      <c r="E13" s="112">
        <f t="shared" ca="1" si="10"/>
        <v>56</v>
      </c>
      <c r="F13" s="113" t="str">
        <f t="shared" ca="1" si="4"/>
        <v>91 - 98</v>
      </c>
      <c r="G13" s="114">
        <f t="shared" ca="1" si="11"/>
        <v>91</v>
      </c>
      <c r="H13" s="115">
        <f t="shared" ca="1" si="0"/>
        <v>98</v>
      </c>
      <c r="I13" s="160">
        <f t="shared" ca="1" si="5"/>
        <v>84</v>
      </c>
      <c r="J13" s="116">
        <f t="shared" ca="1" si="12"/>
        <v>0</v>
      </c>
      <c r="K13" s="117">
        <f t="shared" ca="1" si="1"/>
        <v>0</v>
      </c>
      <c r="L13" s="118">
        <f t="shared" ca="1" si="2"/>
        <v>1</v>
      </c>
      <c r="AN13" s="97">
        <v>10</v>
      </c>
      <c r="AO13" s="97">
        <f t="shared" ca="1" si="14"/>
        <v>18.629491585948536</v>
      </c>
      <c r="AP13" s="97">
        <f ca="1">SMALL($AO$3:$AO$86,ROWS(AO$3:AO13))</f>
        <v>18.499589929868741</v>
      </c>
      <c r="AQ13" s="119">
        <f t="shared" ca="1" si="15"/>
        <v>2.9992279557293138</v>
      </c>
      <c r="AR13" s="119">
        <f t="shared" si="23"/>
        <v>2</v>
      </c>
      <c r="AS13" s="86">
        <f t="shared" ca="1" si="7"/>
        <v>56</v>
      </c>
      <c r="AT13" s="86">
        <f t="shared" ca="1" si="16"/>
        <v>0.38560667469722398</v>
      </c>
      <c r="AU13" s="86">
        <f ca="1">INDEX($AS$3:$AS$86,MATCH(SMALL($AT$3:$AT$86,ROWS(AT$3:AT13)),$AT$3:$AT$86,0))</f>
        <v>30</v>
      </c>
      <c r="AV13" s="86">
        <f ca="1">SMALL($AS$3:$AS$86,ROWS(AV$3:AV13))</f>
        <v>30</v>
      </c>
      <c r="AW13" s="94">
        <f ca="1">VLOOKUP(SMALL($BB$45:$BB$86,AX13),$BB$45:$BC$86,2,0)</f>
        <v>56</v>
      </c>
      <c r="AX13" s="94">
        <f t="shared" si="26"/>
        <v>6</v>
      </c>
      <c r="BA13" s="94">
        <v>11</v>
      </c>
      <c r="BB13" s="94">
        <f t="shared" ca="1" si="17"/>
        <v>0.93472267035493406</v>
      </c>
      <c r="BC13" s="94">
        <f t="shared" ca="1" si="18"/>
        <v>30</v>
      </c>
    </row>
    <row r="14" spans="1:55" ht="17.25" thickBot="1" x14ac:dyDescent="0.35">
      <c r="A14" s="9">
        <v>12</v>
      </c>
      <c r="B14" s="109">
        <f t="shared" ca="1" si="8"/>
        <v>26</v>
      </c>
      <c r="C14" s="110">
        <f t="shared" ca="1" si="8"/>
        <v>30</v>
      </c>
      <c r="D14" s="111">
        <f t="shared" ca="1" si="9"/>
        <v>21</v>
      </c>
      <c r="E14" s="112">
        <f t="shared" ca="1" si="10"/>
        <v>23</v>
      </c>
      <c r="F14" s="120" t="str">
        <f t="shared" ca="1" si="4"/>
        <v>98 - 105</v>
      </c>
      <c r="G14" s="121">
        <f ca="1">H13</f>
        <v>98</v>
      </c>
      <c r="H14" s="122">
        <f t="shared" ca="1" si="0"/>
        <v>105</v>
      </c>
      <c r="I14" s="161">
        <f t="shared" ca="1" si="5"/>
        <v>84</v>
      </c>
      <c r="J14" s="123">
        <f t="shared" ca="1" si="12"/>
        <v>0</v>
      </c>
      <c r="K14" s="124">
        <f t="shared" ca="1" si="1"/>
        <v>0</v>
      </c>
      <c r="L14" s="125">
        <f t="shared" ca="1" si="2"/>
        <v>1</v>
      </c>
      <c r="AN14" s="97">
        <v>11</v>
      </c>
      <c r="AO14" s="97">
        <f t="shared" ca="1" si="14"/>
        <v>19.653389136051739</v>
      </c>
      <c r="AP14" s="97">
        <f ca="1">SMALL($AO$3:$AO$86,ROWS(AO$3:AO14))</f>
        <v>18.629491585948536</v>
      </c>
      <c r="AQ14" s="119">
        <f t="shared" ca="1" si="15"/>
        <v>1.1068299320679644</v>
      </c>
      <c r="AR14" s="119">
        <f t="shared" si="23"/>
        <v>1</v>
      </c>
      <c r="AS14" s="86">
        <f t="shared" ca="1" si="7"/>
        <v>21</v>
      </c>
      <c r="AT14" s="86">
        <f t="shared" ca="1" si="16"/>
        <v>1.4284427620940177E-2</v>
      </c>
      <c r="AU14" s="86">
        <f ca="1">INDEX($AS$3:$AS$86,MATCH(SMALL($AT$3:$AT$86,ROWS(AT$3:AT14)),$AT$3:$AT$86,0))</f>
        <v>26</v>
      </c>
      <c r="AV14" s="86">
        <f ca="1">SMALL($AS$3:$AS$86,ROWS(AV$3:AV14))</f>
        <v>30</v>
      </c>
      <c r="AW14" s="94">
        <f ca="1">VLOOKUP(SMALL($BB$3:$BB$44,AX14),$BB$3:$BC$44,2,0)</f>
        <v>23</v>
      </c>
      <c r="AX14" s="94">
        <f t="shared" si="26"/>
        <v>6</v>
      </c>
      <c r="BA14" s="94">
        <v>12</v>
      </c>
      <c r="BB14" s="94">
        <f t="shared" ca="1" si="17"/>
        <v>0.44398283302694197</v>
      </c>
      <c r="BC14" s="94">
        <f t="shared" ca="1" si="18"/>
        <v>30</v>
      </c>
    </row>
    <row r="15" spans="1:55" ht="16.5" x14ac:dyDescent="0.3">
      <c r="A15" s="9">
        <v>13</v>
      </c>
      <c r="B15" s="109">
        <f t="shared" ca="1" si="8"/>
        <v>63</v>
      </c>
      <c r="C15" s="110">
        <f t="shared" ca="1" si="8"/>
        <v>30</v>
      </c>
      <c r="D15" s="111">
        <f t="shared" ca="1" si="9"/>
        <v>23</v>
      </c>
      <c r="E15" s="112">
        <f t="shared" ca="1" si="10"/>
        <v>39</v>
      </c>
      <c r="F15" s="126"/>
      <c r="G15" s="116"/>
      <c r="H15" s="116"/>
      <c r="I15" s="116"/>
      <c r="J15" s="116">
        <f ca="1">SUM(J2:J14)</f>
        <v>84</v>
      </c>
      <c r="K15" s="117">
        <f ca="1">SUM(K2:K14)</f>
        <v>1</v>
      </c>
      <c r="L15" s="117"/>
      <c r="AN15" s="97">
        <v>14</v>
      </c>
      <c r="AO15" s="97">
        <f t="shared" ca="1" si="14"/>
        <v>28.139036646275429</v>
      </c>
      <c r="AP15" s="97">
        <f ca="1">SMALL($AO$3:$AO$86,ROWS(AO$3:AO15))</f>
        <v>19.056849633926568</v>
      </c>
      <c r="AQ15" s="119">
        <f t="shared" ca="1" si="15"/>
        <v>1.1882017827713507</v>
      </c>
      <c r="AR15" s="119">
        <f t="shared" si="23"/>
        <v>1</v>
      </c>
      <c r="AS15" s="86">
        <f t="shared" ca="1" si="7"/>
        <v>23</v>
      </c>
      <c r="AT15" s="86">
        <f t="shared" ca="1" si="16"/>
        <v>0.3139435773555731</v>
      </c>
      <c r="AU15" s="86">
        <f ca="1">INDEX($AS$3:$AS$86,MATCH(SMALL($AT$3:$AT$86,ROWS(AT$3:AT15)),$AT$3:$AT$86,0))</f>
        <v>63</v>
      </c>
      <c r="AV15" s="86">
        <f ca="1">SMALL($AS$3:$AS$86,ROWS(AV$3:AV15))</f>
        <v>30</v>
      </c>
      <c r="AW15" s="94">
        <f ca="1">VLOOKUP(SMALL($BB$3:$BB$44,AX15),$BB$3:$BC$44,2,0)</f>
        <v>39</v>
      </c>
      <c r="AX15" s="94">
        <f t="shared" si="26"/>
        <v>7</v>
      </c>
      <c r="BA15" s="94">
        <v>13</v>
      </c>
      <c r="BB15" s="94">
        <f t="shared" ca="1" si="17"/>
        <v>0.31436102500758767</v>
      </c>
      <c r="BC15" s="94">
        <f t="shared" ca="1" si="18"/>
        <v>30</v>
      </c>
    </row>
    <row r="16" spans="1:55" ht="16.5" x14ac:dyDescent="0.3">
      <c r="A16" s="9">
        <v>14</v>
      </c>
      <c r="B16" s="109">
        <f t="shared" ca="1" si="8"/>
        <v>35</v>
      </c>
      <c r="C16" s="110">
        <f t="shared" ca="1" si="8"/>
        <v>31</v>
      </c>
      <c r="D16" s="111">
        <f t="shared" ca="1" si="9"/>
        <v>38</v>
      </c>
      <c r="E16" s="112">
        <f t="shared" ca="1" si="10"/>
        <v>76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4"/>
        <v>21.841407089546909</v>
      </c>
      <c r="AP16" s="97">
        <f ca="1">SMALL($AO$3:$AO$86,ROWS(AO$3:AO16))</f>
        <v>19.17501398471634</v>
      </c>
      <c r="AQ16" s="119">
        <f t="shared" ca="1" si="15"/>
        <v>1.9321179156669908</v>
      </c>
      <c r="AR16" s="119">
        <f t="shared" si="23"/>
        <v>1.5</v>
      </c>
      <c r="AS16" s="86">
        <f t="shared" ca="1" si="7"/>
        <v>38</v>
      </c>
      <c r="AT16" s="86">
        <f t="shared" ca="1" si="16"/>
        <v>0.7892420079951471</v>
      </c>
      <c r="AU16" s="86">
        <f ca="1">INDEX($AS$3:$AS$86,MATCH(SMALL($AT$3:$AT$86,ROWS(AT$3:AT16)),$AT$3:$AT$86,0))</f>
        <v>35</v>
      </c>
      <c r="AV16" s="86">
        <f ca="1">SMALL($AS$3:$AS$86,ROWS(AV$3:AV16))</f>
        <v>31</v>
      </c>
      <c r="AW16" s="94">
        <f ca="1">VLOOKUP(SMALL($BB$45:$BB$86,AX16),$BB$45:$BC$86,2,0)</f>
        <v>76</v>
      </c>
      <c r="AX16" s="94">
        <f t="shared" si="26"/>
        <v>7</v>
      </c>
      <c r="BA16" s="94">
        <v>14</v>
      </c>
      <c r="BB16" s="94">
        <f t="shared" ca="1" si="17"/>
        <v>0.69368755587906827</v>
      </c>
      <c r="BC16" s="94">
        <f t="shared" ca="1" si="18"/>
        <v>31</v>
      </c>
    </row>
    <row r="17" spans="1:55" ht="16.5" x14ac:dyDescent="0.3">
      <c r="A17" s="9">
        <v>15</v>
      </c>
      <c r="B17" s="109">
        <f t="shared" ca="1" si="8"/>
        <v>62</v>
      </c>
      <c r="C17" s="110">
        <f t="shared" ca="1" si="8"/>
        <v>31</v>
      </c>
      <c r="D17" s="111">
        <f t="shared" ca="1" si="9"/>
        <v>41</v>
      </c>
      <c r="E17" s="112">
        <f t="shared" ca="1" si="10"/>
        <v>62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4"/>
        <v>21.880171647936582</v>
      </c>
      <c r="AP17" s="97">
        <f ca="1">SMALL($AO$3:$AO$86,ROWS(AO$3:AO17))</f>
        <v>19.35619214257342</v>
      </c>
      <c r="AQ17" s="119">
        <f t="shared" ca="1" si="15"/>
        <v>2.0749772788622023</v>
      </c>
      <c r="AR17" s="119">
        <f t="shared" si="23"/>
        <v>2</v>
      </c>
      <c r="AS17" s="86">
        <f t="shared" ca="1" si="7"/>
        <v>41</v>
      </c>
      <c r="AT17" s="86">
        <f t="shared" ca="1" si="16"/>
        <v>0.90772593383377342</v>
      </c>
      <c r="AU17" s="86">
        <f ca="1">INDEX($AS$3:$AS$86,MATCH(SMALL($AT$3:$AT$86,ROWS(AT$3:AT17)),$AT$3:$AT$86,0))</f>
        <v>62</v>
      </c>
      <c r="AV17" s="86">
        <f ca="1">SMALL($AS$3:$AS$86,ROWS(AV$3:AV17))</f>
        <v>31</v>
      </c>
      <c r="AW17" s="94">
        <f ca="1">VLOOKUP(SMALL($BB$45:$BB$86,AX17),$BB$45:$BC$86,2,0)</f>
        <v>62</v>
      </c>
      <c r="AX17" s="94">
        <f t="shared" si="26"/>
        <v>8</v>
      </c>
      <c r="BA17" s="94">
        <v>15</v>
      </c>
      <c r="BB17" s="94">
        <f t="shared" ca="1" si="17"/>
        <v>6.2065564003487061E-2</v>
      </c>
      <c r="BC17" s="94">
        <f t="shared" ca="1" si="18"/>
        <v>31</v>
      </c>
    </row>
    <row r="18" spans="1:55" ht="16.5" x14ac:dyDescent="0.3">
      <c r="A18" s="9">
        <v>16</v>
      </c>
      <c r="B18" s="109">
        <f t="shared" ca="1" si="8"/>
        <v>55</v>
      </c>
      <c r="C18" s="110">
        <f t="shared" ca="1" si="8"/>
        <v>32</v>
      </c>
      <c r="D18" s="111">
        <f t="shared" ca="1" si="9"/>
        <v>34</v>
      </c>
      <c r="E18" s="112">
        <f t="shared" ca="1" si="10"/>
        <v>34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4"/>
        <v>21.099477895617703</v>
      </c>
      <c r="AP18" s="97">
        <f ca="1">SMALL($AO$3:$AO$86,ROWS(AO$3:AO18))</f>
        <v>19.653389136051739</v>
      </c>
      <c r="AQ18" s="119">
        <f t="shared" ca="1" si="15"/>
        <v>1.7251504061889986</v>
      </c>
      <c r="AR18" s="119">
        <f t="shared" si="23"/>
        <v>1</v>
      </c>
      <c r="AS18" s="86">
        <f t="shared" ca="1" si="7"/>
        <v>34</v>
      </c>
      <c r="AT18" s="86">
        <f t="shared" ca="1" si="16"/>
        <v>0.33795106541962139</v>
      </c>
      <c r="AU18" s="86">
        <f ca="1">INDEX($AS$3:$AS$86,MATCH(SMALL($AT$3:$AT$86,ROWS(AT$3:AT18)),$AT$3:$AT$86,0))</f>
        <v>55</v>
      </c>
      <c r="AV18" s="86">
        <f ca="1">SMALL($AS$3:$AS$86,ROWS(AV$3:AV18))</f>
        <v>32</v>
      </c>
      <c r="AW18" s="94">
        <f ca="1">VLOOKUP(SMALL($BB$3:$BB$44,AX18),$BB$3:$BC$44,2,0)</f>
        <v>34</v>
      </c>
      <c r="AX18" s="94">
        <f t="shared" si="26"/>
        <v>8</v>
      </c>
      <c r="BA18" s="94">
        <v>16</v>
      </c>
      <c r="BB18" s="94">
        <f t="shared" ca="1" si="17"/>
        <v>0.96573170221836424</v>
      </c>
      <c r="BC18" s="94">
        <f t="shared" ca="1" si="18"/>
        <v>32</v>
      </c>
    </row>
    <row r="19" spans="1:55" ht="16.5" x14ac:dyDescent="0.3">
      <c r="A19" s="9">
        <v>17</v>
      </c>
      <c r="B19" s="109">
        <f t="shared" ca="1" si="8"/>
        <v>81</v>
      </c>
      <c r="C19" s="110">
        <f t="shared" ca="1" si="8"/>
        <v>32</v>
      </c>
      <c r="D19" s="111">
        <f t="shared" ca="1" si="9"/>
        <v>28</v>
      </c>
      <c r="E19" s="112">
        <f t="shared" ca="1" si="10"/>
        <v>38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4"/>
        <v>28.52171938198752</v>
      </c>
      <c r="AP19" s="97">
        <f ca="1">SMALL($AO$3:$AO$86,ROWS(AO$3:AO19))</f>
        <v>19.928768402681641</v>
      </c>
      <c r="AQ19" s="119">
        <f t="shared" ca="1" si="15"/>
        <v>1.3821182973250774</v>
      </c>
      <c r="AR19" s="119">
        <f t="shared" si="23"/>
        <v>1</v>
      </c>
      <c r="AS19" s="86">
        <f t="shared" ca="1" si="7"/>
        <v>28</v>
      </c>
      <c r="AT19" s="86">
        <f t="shared" ca="1" si="16"/>
        <v>0.9925603504703856</v>
      </c>
      <c r="AU19" s="86">
        <f ca="1">INDEX($AS$3:$AS$86,MATCH(SMALL($AT$3:$AT$86,ROWS(AT$3:AT19)),$AT$3:$AT$86,0))</f>
        <v>81</v>
      </c>
      <c r="AV19" s="86">
        <f ca="1">SMALL($AS$3:$AS$86,ROWS(AV$3:AV19))</f>
        <v>32</v>
      </c>
      <c r="AW19" s="94">
        <f ca="1">VLOOKUP(SMALL($BB$3:$BB$44,AX19),$BB$3:$BC$44,2,0)</f>
        <v>38</v>
      </c>
      <c r="AX19" s="94">
        <f t="shared" si="26"/>
        <v>9</v>
      </c>
      <c r="BA19" s="94">
        <v>17</v>
      </c>
      <c r="BB19" s="94">
        <f t="shared" ca="1" si="17"/>
        <v>0.63024392565210197</v>
      </c>
      <c r="BC19" s="94">
        <f t="shared" ca="1" si="18"/>
        <v>32</v>
      </c>
    </row>
    <row r="20" spans="1:55" ht="16.5" x14ac:dyDescent="0.3">
      <c r="A20" s="9">
        <v>18</v>
      </c>
      <c r="B20" s="109">
        <f t="shared" ca="1" si="8"/>
        <v>37</v>
      </c>
      <c r="C20" s="110">
        <f t="shared" ca="1" si="8"/>
        <v>33</v>
      </c>
      <c r="D20" s="111">
        <f t="shared" ca="1" si="9"/>
        <v>45</v>
      </c>
      <c r="E20" s="112">
        <f t="shared" ca="1" si="10"/>
        <v>81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4"/>
        <v>24.272833131982274</v>
      </c>
      <c r="AP20" s="97">
        <f ca="1">SMALL($AO$3:$AO$86,ROWS(AO$3:AO20))</f>
        <v>20.735692836551078</v>
      </c>
      <c r="AQ20" s="119">
        <f t="shared" ca="1" si="15"/>
        <v>2.167552575617818</v>
      </c>
      <c r="AR20" s="119">
        <f t="shared" si="23"/>
        <v>1.5</v>
      </c>
      <c r="AS20" s="86">
        <f t="shared" ca="1" si="7"/>
        <v>45</v>
      </c>
      <c r="AT20" s="86">
        <f t="shared" ca="1" si="16"/>
        <v>9.8838389398086202E-2</v>
      </c>
      <c r="AU20" s="86">
        <f ca="1">INDEX($AS$3:$AS$86,MATCH(SMALL($AT$3:$AT$86,ROWS(AT$3:AT20)),$AT$3:$AT$86,0))</f>
        <v>37</v>
      </c>
      <c r="AV20" s="86">
        <f ca="1">SMALL($AS$3:$AS$86,ROWS(AV$3:AV20))</f>
        <v>33</v>
      </c>
      <c r="AW20" s="94">
        <f ca="1">VLOOKUP(SMALL($BB$45:$BB$86,AX20),$BB$45:$BC$86,2,0)</f>
        <v>81</v>
      </c>
      <c r="AX20" s="94">
        <f t="shared" si="26"/>
        <v>9</v>
      </c>
      <c r="BA20" s="94">
        <v>18</v>
      </c>
      <c r="BB20" s="94">
        <f t="shared" ca="1" si="17"/>
        <v>0.3483738073449637</v>
      </c>
      <c r="BC20" s="94">
        <f t="shared" ca="1" si="18"/>
        <v>33</v>
      </c>
    </row>
    <row r="21" spans="1:55" ht="16.5" x14ac:dyDescent="0.3">
      <c r="A21" s="9">
        <v>19</v>
      </c>
      <c r="B21" s="109">
        <f t="shared" ca="1" si="8"/>
        <v>64</v>
      </c>
      <c r="C21" s="110">
        <f t="shared" ca="1" si="8"/>
        <v>34</v>
      </c>
      <c r="D21" s="111">
        <f t="shared" ca="1" si="9"/>
        <v>50</v>
      </c>
      <c r="E21" s="112">
        <f t="shared" ca="1" si="10"/>
        <v>66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4"/>
        <v>14.844216500868711</v>
      </c>
      <c r="AP21" s="97">
        <f ca="1">SMALL($AO$3:$AO$86,ROWS(AO$3:AO21))</f>
        <v>20.865532846675229</v>
      </c>
      <c r="AQ21" s="119">
        <f t="shared" ca="1" si="15"/>
        <v>2.3576710170059147</v>
      </c>
      <c r="AR21" s="119">
        <f t="shared" si="23"/>
        <v>2</v>
      </c>
      <c r="AS21" s="86">
        <f t="shared" ca="1" si="7"/>
        <v>50</v>
      </c>
      <c r="AT21" s="86">
        <f t="shared" ca="1" si="16"/>
        <v>0.72165587996607072</v>
      </c>
      <c r="AU21" s="86">
        <f ca="1">INDEX($AS$3:$AS$86,MATCH(SMALL($AT$3:$AT$86,ROWS(AT$3:AT21)),$AT$3:$AT$86,0))</f>
        <v>64</v>
      </c>
      <c r="AV21" s="86">
        <f ca="1">SMALL($AS$3:$AS$86,ROWS(AV$3:AV21))</f>
        <v>34</v>
      </c>
      <c r="AW21" s="94">
        <f ca="1">VLOOKUP(SMALL($BB$45:$BB$86,AX21),$BB$45:$BC$86,2,0)</f>
        <v>66</v>
      </c>
      <c r="AX21" s="94">
        <f t="shared" si="26"/>
        <v>10</v>
      </c>
      <c r="BA21" s="94">
        <v>19</v>
      </c>
      <c r="BB21" s="94">
        <f t="shared" ca="1" si="17"/>
        <v>0.4707443712106899</v>
      </c>
      <c r="BC21" s="94">
        <f t="shared" ca="1" si="18"/>
        <v>34</v>
      </c>
    </row>
    <row r="22" spans="1:55" ht="16.5" x14ac:dyDescent="0.3">
      <c r="A22" s="9">
        <v>20</v>
      </c>
      <c r="B22" s="109">
        <f t="shared" ca="1" si="8"/>
        <v>31</v>
      </c>
      <c r="C22" s="110">
        <f t="shared" ca="1" si="8"/>
        <v>34</v>
      </c>
      <c r="D22" s="111">
        <f t="shared" ca="1" si="9"/>
        <v>23</v>
      </c>
      <c r="E22" s="112">
        <f t="shared" ca="1" si="10"/>
        <v>19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4"/>
        <v>30.348988428486528</v>
      </c>
      <c r="AP22" s="97">
        <f ca="1">SMALL($AO$3:$AO$86,ROWS(AO$3:AO22))</f>
        <v>21.003086740100546</v>
      </c>
      <c r="AQ22" s="119">
        <f t="shared" ca="1" si="15"/>
        <v>1.0935520024837726</v>
      </c>
      <c r="AR22" s="119">
        <f t="shared" si="23"/>
        <v>1</v>
      </c>
      <c r="AS22" s="86">
        <f t="shared" ca="1" si="7"/>
        <v>23</v>
      </c>
      <c r="AT22" s="86">
        <f t="shared" ca="1" si="16"/>
        <v>0.97155363358354074</v>
      </c>
      <c r="AU22" s="86">
        <f ca="1">INDEX($AS$3:$AS$86,MATCH(SMALL($AT$3:$AT$86,ROWS(AT$3:AT22)),$AT$3:$AT$86,0))</f>
        <v>31</v>
      </c>
      <c r="AV22" s="86">
        <f ca="1">SMALL($AS$3:$AS$86,ROWS(AV$3:AV22))</f>
        <v>34</v>
      </c>
      <c r="AW22" s="94">
        <f ca="1">VLOOKUP(SMALL($BB$3:$BB$44,AX22),$BB$3:$BC$44,2,0)</f>
        <v>19</v>
      </c>
      <c r="AX22" s="94">
        <f t="shared" si="26"/>
        <v>10</v>
      </c>
      <c r="BA22" s="94">
        <v>20</v>
      </c>
      <c r="BB22" s="94">
        <f t="shared" ca="1" si="17"/>
        <v>0.24312870983731427</v>
      </c>
      <c r="BC22" s="94">
        <f t="shared" ca="1" si="18"/>
        <v>34</v>
      </c>
    </row>
    <row r="23" spans="1:55" ht="16.5" x14ac:dyDescent="0.3">
      <c r="A23" s="9">
        <v>21</v>
      </c>
      <c r="B23" s="109">
        <f t="shared" ca="1" si="8"/>
        <v>45</v>
      </c>
      <c r="C23" s="110">
        <f t="shared" ca="1" si="8"/>
        <v>35</v>
      </c>
      <c r="D23" s="111">
        <f t="shared" ca="1" si="9"/>
        <v>29</v>
      </c>
      <c r="E23" s="112">
        <f t="shared" ca="1" si="10"/>
        <v>45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4"/>
        <v>27.835184912501692</v>
      </c>
      <c r="AP23" s="97">
        <f ca="1">SMALL($AO$3:$AO$86,ROWS(AO$3:AO23))</f>
        <v>21.036617426289389</v>
      </c>
      <c r="AQ23" s="119">
        <f t="shared" ca="1" si="15"/>
        <v>1.3510526260027715</v>
      </c>
      <c r="AR23" s="119">
        <f t="shared" si="23"/>
        <v>1</v>
      </c>
      <c r="AS23" s="86">
        <f t="shared" ca="1" si="7"/>
        <v>29</v>
      </c>
      <c r="AT23" s="86">
        <f t="shared" ca="1" si="16"/>
        <v>0.44454681360025361</v>
      </c>
      <c r="AU23" s="86">
        <f ca="1">INDEX($AS$3:$AS$86,MATCH(SMALL($AT$3:$AT$86,ROWS(AT$3:AT23)),$AT$3:$AT$86,0))</f>
        <v>45</v>
      </c>
      <c r="AV23" s="86">
        <f ca="1">SMALL($AS$3:$AS$86,ROWS(AV$3:AV23))</f>
        <v>35</v>
      </c>
      <c r="AW23" s="94">
        <f ca="1">VLOOKUP(SMALL($BB$3:$BB$44,AX23),$BB$3:$BC$44,2,0)</f>
        <v>45</v>
      </c>
      <c r="AX23" s="94">
        <f t="shared" si="26"/>
        <v>11</v>
      </c>
      <c r="BA23" s="94">
        <v>21</v>
      </c>
      <c r="BB23" s="94">
        <f t="shared" ca="1" si="17"/>
        <v>0.46129428095844549</v>
      </c>
      <c r="BC23" s="94">
        <f t="shared" ca="1" si="18"/>
        <v>35</v>
      </c>
    </row>
    <row r="24" spans="1:55" ht="16.5" x14ac:dyDescent="0.3">
      <c r="A24" s="9">
        <v>22</v>
      </c>
      <c r="B24" s="109">
        <f t="shared" ca="1" si="8"/>
        <v>44</v>
      </c>
      <c r="C24" s="110">
        <f t="shared" ca="1" si="8"/>
        <v>35</v>
      </c>
      <c r="D24" s="111">
        <f t="shared" ca="1" si="9"/>
        <v>32</v>
      </c>
      <c r="E24" s="112">
        <f t="shared" ca="1" si="10"/>
        <v>50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4"/>
        <v>31.194789534311059</v>
      </c>
      <c r="AP24" s="97">
        <f ca="1">SMALL($AO$3:$AO$86,ROWS(AO$3:AO24))</f>
        <v>21.099477895617703</v>
      </c>
      <c r="AQ24" s="119">
        <f t="shared" ca="1" si="15"/>
        <v>1.5054036370084103</v>
      </c>
      <c r="AR24" s="119">
        <f t="shared" si="23"/>
        <v>1.5</v>
      </c>
      <c r="AS24" s="86">
        <f t="shared" ca="1" si="7"/>
        <v>32</v>
      </c>
      <c r="AT24" s="86">
        <f t="shared" ca="1" si="16"/>
        <v>0.99284781435547464</v>
      </c>
      <c r="AU24" s="86">
        <f ca="1">INDEX($AS$3:$AS$86,MATCH(SMALL($AT$3:$AT$86,ROWS(AT$3:AT24)),$AT$3:$AT$86,0))</f>
        <v>44</v>
      </c>
      <c r="AV24" s="86">
        <f ca="1">SMALL($AS$3:$AS$86,ROWS(AV$3:AV24))</f>
        <v>35</v>
      </c>
      <c r="AW24" s="94">
        <f ca="1">VLOOKUP(SMALL($BB$45:$BB$86,AX24),$BB$45:$BC$86,2,0)</f>
        <v>50</v>
      </c>
      <c r="AX24" s="94">
        <f t="shared" si="26"/>
        <v>11</v>
      </c>
      <c r="BA24" s="94">
        <v>22</v>
      </c>
      <c r="BB24" s="94">
        <f t="shared" ca="1" si="17"/>
        <v>0.57984986551097972</v>
      </c>
      <c r="BC24" s="94">
        <f t="shared" ca="1" si="18"/>
        <v>35</v>
      </c>
    </row>
    <row r="25" spans="1:55" ht="16.5" x14ac:dyDescent="0.3">
      <c r="A25" s="9">
        <v>23</v>
      </c>
      <c r="B25" s="109">
        <f t="shared" ca="1" si="8"/>
        <v>32</v>
      </c>
      <c r="C25" s="110">
        <f t="shared" ca="1" si="8"/>
        <v>35</v>
      </c>
      <c r="D25" s="111">
        <f t="shared" ca="1" si="9"/>
        <v>61</v>
      </c>
      <c r="E25" s="112">
        <f t="shared" ca="1" si="10"/>
        <v>53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4"/>
        <v>17.636296028162953</v>
      </c>
      <c r="AP25" s="97">
        <f ca="1">SMALL($AO$3:$AO$86,ROWS(AO$3:AO25))</f>
        <v>21.187956253519957</v>
      </c>
      <c r="AQ25" s="119">
        <f t="shared" ca="1" si="15"/>
        <v>2.8394974723135418</v>
      </c>
      <c r="AR25" s="119">
        <f t="shared" si="23"/>
        <v>2</v>
      </c>
      <c r="AS25" s="86">
        <f t="shared" ca="1" si="7"/>
        <v>61</v>
      </c>
      <c r="AT25" s="86">
        <f t="shared" ca="1" si="16"/>
        <v>0.79302320918254876</v>
      </c>
      <c r="AU25" s="86">
        <f ca="1">INDEX($AS$3:$AS$86,MATCH(SMALL($AT$3:$AT$86,ROWS(AT$3:AT25)),$AT$3:$AT$86,0))</f>
        <v>32</v>
      </c>
      <c r="AV25" s="86">
        <f ca="1">SMALL($AS$3:$AS$86,ROWS(AV$3:AV25))</f>
        <v>35</v>
      </c>
      <c r="AW25" s="94">
        <f ca="1">VLOOKUP(SMALL($BB$45:$BB$86,AX25),$BB$45:$BC$86,2,0)</f>
        <v>53</v>
      </c>
      <c r="AX25" s="94">
        <f t="shared" si="26"/>
        <v>12</v>
      </c>
      <c r="BA25" s="94">
        <v>23</v>
      </c>
      <c r="BB25" s="94">
        <f t="shared" ca="1" si="17"/>
        <v>0.31516218908730309</v>
      </c>
      <c r="BC25" s="94">
        <f t="shared" ca="1" si="18"/>
        <v>35</v>
      </c>
    </row>
    <row r="26" spans="1:55" ht="16.5" x14ac:dyDescent="0.3">
      <c r="A26" s="9">
        <v>24</v>
      </c>
      <c r="B26" s="109">
        <f t="shared" ca="1" si="8"/>
        <v>69</v>
      </c>
      <c r="C26" s="110">
        <f t="shared" ca="1" si="8"/>
        <v>36</v>
      </c>
      <c r="D26" s="111">
        <f t="shared" ca="1" si="9"/>
        <v>30</v>
      </c>
      <c r="E26" s="112">
        <f t="shared" ca="1" si="10"/>
        <v>30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4"/>
        <v>18.041326160299093</v>
      </c>
      <c r="AP26" s="97">
        <f ca="1">SMALL($AO$3:$AO$86,ROWS(AO$3:AO26))</f>
        <v>21.841407089546909</v>
      </c>
      <c r="AQ26" s="119">
        <f t="shared" ca="1" si="15"/>
        <v>1.3286696183378357</v>
      </c>
      <c r="AR26" s="119">
        <f t="shared" si="23"/>
        <v>1</v>
      </c>
      <c r="AS26" s="86">
        <f t="shared" ca="1" si="7"/>
        <v>30</v>
      </c>
      <c r="AT26" s="86">
        <f t="shared" ca="1" si="16"/>
        <v>0.17012834917928477</v>
      </c>
      <c r="AU26" s="86">
        <f ca="1">INDEX($AS$3:$AS$86,MATCH(SMALL($AT$3:$AT$86,ROWS(AT$3:AT26)),$AT$3:$AT$86,0))</f>
        <v>69</v>
      </c>
      <c r="AV26" s="86">
        <f ca="1">SMALL($AS$3:$AS$86,ROWS(AV$3:AV26))</f>
        <v>36</v>
      </c>
      <c r="AW26" s="94">
        <f ca="1">VLOOKUP(SMALL($BB$3:$BB$44,AX26),$BB$3:$BC$44,2,0)</f>
        <v>30</v>
      </c>
      <c r="AX26" s="94">
        <f t="shared" si="26"/>
        <v>12</v>
      </c>
      <c r="BA26" s="94">
        <v>24</v>
      </c>
      <c r="BB26" s="94">
        <f t="shared" ca="1" si="17"/>
        <v>0.32055162511551416</v>
      </c>
      <c r="BC26" s="94">
        <f t="shared" ca="1" si="18"/>
        <v>36</v>
      </c>
    </row>
    <row r="27" spans="1:55" ht="16.5" x14ac:dyDescent="0.3">
      <c r="A27" s="9">
        <v>25</v>
      </c>
      <c r="B27" s="109">
        <f t="shared" ca="1" si="8"/>
        <v>44</v>
      </c>
      <c r="C27" s="110">
        <f t="shared" ca="1" si="8"/>
        <v>37</v>
      </c>
      <c r="D27" s="111">
        <f t="shared" ca="1" si="9"/>
        <v>30</v>
      </c>
      <c r="E27" s="112">
        <f t="shared" ca="1" si="10"/>
        <v>35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4"/>
        <v>19.35619214257342</v>
      </c>
      <c r="AP27" s="97">
        <f ca="1">SMALL($AO$3:$AO$86,ROWS(AO$3:AO27))</f>
        <v>21.880171647936582</v>
      </c>
      <c r="AQ27" s="119">
        <f t="shared" ca="1" si="15"/>
        <v>1.3437561345618598</v>
      </c>
      <c r="AR27" s="119">
        <f t="shared" si="23"/>
        <v>1</v>
      </c>
      <c r="AS27" s="86">
        <f t="shared" ca="1" si="7"/>
        <v>30</v>
      </c>
      <c r="AT27" s="86">
        <f t="shared" ca="1" si="16"/>
        <v>0.77026697367255992</v>
      </c>
      <c r="AU27" s="86">
        <f ca="1">INDEX($AS$3:$AS$86,MATCH(SMALL($AT$3:$AT$86,ROWS(AT$3:AT27)),$AT$3:$AT$86,0))</f>
        <v>44</v>
      </c>
      <c r="AV27" s="86">
        <f ca="1">SMALL($AS$3:$AS$86,ROWS(AV$3:AV27))</f>
        <v>37</v>
      </c>
      <c r="AW27" s="94">
        <f ca="1">VLOOKUP(SMALL($BB$3:$BB$44,AX27),$BB$3:$BC$44,2,0)</f>
        <v>35</v>
      </c>
      <c r="AX27" s="94">
        <f t="shared" si="26"/>
        <v>13</v>
      </c>
      <c r="BA27" s="94">
        <v>25</v>
      </c>
      <c r="BB27" s="94">
        <f t="shared" ca="1" si="17"/>
        <v>0.7967422310939436</v>
      </c>
      <c r="BC27" s="94">
        <f t="shared" ca="1" si="18"/>
        <v>37</v>
      </c>
    </row>
    <row r="28" spans="1:55" ht="16.5" x14ac:dyDescent="0.3">
      <c r="A28" s="9">
        <v>26</v>
      </c>
      <c r="B28" s="109">
        <f t="shared" ca="1" si="8"/>
        <v>45</v>
      </c>
      <c r="C28" s="110">
        <f t="shared" ca="1" si="8"/>
        <v>37</v>
      </c>
      <c r="D28" s="111">
        <f t="shared" ca="1" si="9"/>
        <v>37</v>
      </c>
      <c r="E28" s="112">
        <f t="shared" ca="1" si="10"/>
        <v>52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4"/>
        <v>20.865532846675229</v>
      </c>
      <c r="AP28" s="97">
        <f ca="1">SMALL($AO$3:$AO$86,ROWS(AO$3:AO28))</f>
        <v>22.350160984446735</v>
      </c>
      <c r="AQ28" s="119">
        <f t="shared" ca="1" si="15"/>
        <v>1.6111292151377448</v>
      </c>
      <c r="AR28" s="119">
        <f t="shared" si="23"/>
        <v>1.5</v>
      </c>
      <c r="AS28" s="86">
        <f t="shared" ca="1" si="7"/>
        <v>37</v>
      </c>
      <c r="AT28" s="86">
        <f t="shared" ca="1" si="16"/>
        <v>0.5253524762797519</v>
      </c>
      <c r="AU28" s="86">
        <f ca="1">INDEX($AS$3:$AS$86,MATCH(SMALL($AT$3:$AT$86,ROWS(AT$3:AT28)),$AT$3:$AT$86,0))</f>
        <v>45</v>
      </c>
      <c r="AV28" s="86">
        <f ca="1">SMALL($AS$3:$AS$86,ROWS(AV$3:AV28))</f>
        <v>37</v>
      </c>
      <c r="AW28" s="94">
        <f ca="1">VLOOKUP(SMALL($BB$45:$BB$86,AX28),$BB$45:$BC$86,2,0)</f>
        <v>52</v>
      </c>
      <c r="AX28" s="94">
        <f t="shared" si="26"/>
        <v>13</v>
      </c>
      <c r="BA28" s="94">
        <v>26</v>
      </c>
      <c r="BB28" s="94">
        <f t="shared" ca="1" si="17"/>
        <v>0.43983949756762397</v>
      </c>
      <c r="BC28" s="94">
        <f t="shared" ca="1" si="18"/>
        <v>37</v>
      </c>
    </row>
    <row r="29" spans="1:55" ht="16.5" x14ac:dyDescent="0.3">
      <c r="A29" s="9">
        <v>27</v>
      </c>
      <c r="B29" s="109">
        <f t="shared" ca="1" si="8"/>
        <v>33</v>
      </c>
      <c r="C29" s="110">
        <f t="shared" ca="1" si="8"/>
        <v>38</v>
      </c>
      <c r="D29" s="111">
        <f t="shared" ca="1" si="9"/>
        <v>63</v>
      </c>
      <c r="E29" s="112">
        <f t="shared" ca="1" si="10"/>
        <v>46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4"/>
        <v>23.240066229075872</v>
      </c>
      <c r="AP29" s="97">
        <f ca="1">SMALL($AO$3:$AO$86,ROWS(AO$3:AO29))</f>
        <v>22.505523593463092</v>
      </c>
      <c r="AQ29" s="119">
        <f t="shared" ca="1" si="15"/>
        <v>2.7692088477771009</v>
      </c>
      <c r="AR29" s="119">
        <f t="shared" si="23"/>
        <v>2</v>
      </c>
      <c r="AS29" s="86">
        <f t="shared" ca="1" si="7"/>
        <v>63</v>
      </c>
      <c r="AT29" s="86">
        <f t="shared" ca="1" si="16"/>
        <v>0.71831359196666267</v>
      </c>
      <c r="AU29" s="86">
        <f ca="1">INDEX($AS$3:$AS$86,MATCH(SMALL($AT$3:$AT$86,ROWS(AT$3:AT29)),$AT$3:$AT$86,0))</f>
        <v>33</v>
      </c>
      <c r="AV29" s="86">
        <f ca="1">SMALL($AS$3:$AS$86,ROWS(AV$3:AV29))</f>
        <v>38</v>
      </c>
      <c r="AW29" s="94">
        <f ca="1">VLOOKUP(SMALL($BB$45:$BB$86,AX29),$BB$45:$BC$86,2,0)</f>
        <v>46</v>
      </c>
      <c r="AX29" s="94">
        <f t="shared" si="26"/>
        <v>14</v>
      </c>
      <c r="BA29" s="94">
        <v>27</v>
      </c>
      <c r="BB29" s="94">
        <f t="shared" ca="1" si="17"/>
        <v>0.24711667205366661</v>
      </c>
      <c r="BC29" s="94">
        <f t="shared" ca="1" si="18"/>
        <v>38</v>
      </c>
    </row>
    <row r="30" spans="1:55" ht="16.5" x14ac:dyDescent="0.3">
      <c r="A30" s="9">
        <v>28</v>
      </c>
      <c r="B30" s="109">
        <f t="shared" ca="1" si="8"/>
        <v>47</v>
      </c>
      <c r="C30" s="110">
        <f t="shared" ca="1" si="8"/>
        <v>38</v>
      </c>
      <c r="D30" s="111">
        <f t="shared" ca="1" si="9"/>
        <v>35</v>
      </c>
      <c r="E30" s="112">
        <f t="shared" ca="1" si="10"/>
        <v>36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4"/>
        <v>28.036255221562591</v>
      </c>
      <c r="AP30" s="97">
        <f ca="1">SMALL($AO$3:$AO$86,ROWS(AO$3:AO30))</f>
        <v>22.602521669790416</v>
      </c>
      <c r="AQ30" s="119">
        <f t="shared" ca="1" si="15"/>
        <v>1.5137367226813221</v>
      </c>
      <c r="AR30" s="119">
        <f t="shared" si="23"/>
        <v>1</v>
      </c>
      <c r="AS30" s="86">
        <f t="shared" ca="1" si="7"/>
        <v>35</v>
      </c>
      <c r="AT30" s="86">
        <f t="shared" ca="1" si="16"/>
        <v>0.43849645793349035</v>
      </c>
      <c r="AU30" s="86">
        <f ca="1">INDEX($AS$3:$AS$86,MATCH(SMALL($AT$3:$AT$86,ROWS(AT$3:AT30)),$AT$3:$AT$86,0))</f>
        <v>47</v>
      </c>
      <c r="AV30" s="86">
        <f ca="1">SMALL($AS$3:$AS$86,ROWS(AV$3:AV30))</f>
        <v>38</v>
      </c>
      <c r="AW30" s="94">
        <f ca="1">VLOOKUP(SMALL($BB$3:$BB$44,AX30),$BB$3:$BC$44,2,0)</f>
        <v>36</v>
      </c>
      <c r="AX30" s="94">
        <f t="shared" si="26"/>
        <v>14</v>
      </c>
      <c r="BA30" s="94">
        <v>28</v>
      </c>
      <c r="BB30" s="94">
        <f t="shared" ca="1" si="17"/>
        <v>0.89518406685365637</v>
      </c>
      <c r="BC30" s="94">
        <f t="shared" ca="1" si="18"/>
        <v>38</v>
      </c>
    </row>
    <row r="31" spans="1:55" ht="16.5" x14ac:dyDescent="0.3">
      <c r="A31" s="9">
        <v>29</v>
      </c>
      <c r="B31" s="109">
        <f t="shared" ca="1" si="8"/>
        <v>23</v>
      </c>
      <c r="C31" s="110">
        <f t="shared" ca="1" si="8"/>
        <v>39</v>
      </c>
      <c r="D31" s="111">
        <f t="shared" ca="1" si="9"/>
        <v>44</v>
      </c>
      <c r="E31" s="112">
        <f t="shared" ca="1" si="10"/>
        <v>33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97">
        <v>34</v>
      </c>
      <c r="AO31" s="97">
        <f t="shared" ca="1" si="14"/>
        <v>29.389480130001097</v>
      </c>
      <c r="AP31" s="97">
        <f ca="1">SMALL($AO$3:$AO$86,ROWS(AO$3:AO31))</f>
        <v>23.066340158510833</v>
      </c>
      <c r="AQ31" s="119">
        <f t="shared" ca="1" si="15"/>
        <v>1.8854069598173817</v>
      </c>
      <c r="AR31" s="119">
        <f t="shared" si="23"/>
        <v>1</v>
      </c>
      <c r="AS31" s="86">
        <f t="shared" ca="1" si="7"/>
        <v>44</v>
      </c>
      <c r="AT31" s="86">
        <f t="shared" ca="1" si="16"/>
        <v>0.27214061900094377</v>
      </c>
      <c r="AU31" s="86">
        <f ca="1">INDEX($AS$3:$AS$86,MATCH(SMALL($AT$3:$AT$86,ROWS(AT$3:AT31)),$AT$3:$AT$86,0))</f>
        <v>23</v>
      </c>
      <c r="AV31" s="86">
        <f ca="1">SMALL($AS$3:$AS$86,ROWS(AV$3:AV31))</f>
        <v>39</v>
      </c>
      <c r="AW31" s="94">
        <f ca="1">VLOOKUP(SMALL($BB$3:$BB$44,AX31),$BB$3:$BC$44,2,0)</f>
        <v>33</v>
      </c>
      <c r="AX31" s="94">
        <f t="shared" si="26"/>
        <v>15</v>
      </c>
      <c r="BA31" s="94">
        <v>29</v>
      </c>
      <c r="BB31" s="94">
        <f t="shared" ca="1" si="17"/>
        <v>0.23996554878089815</v>
      </c>
      <c r="BC31" s="94">
        <f t="shared" ca="1" si="18"/>
        <v>39</v>
      </c>
    </row>
    <row r="32" spans="1:55" ht="16.5" x14ac:dyDescent="0.3">
      <c r="A32" s="9">
        <v>30</v>
      </c>
      <c r="B32" s="109">
        <f t="shared" ca="1" si="8"/>
        <v>60</v>
      </c>
      <c r="C32" s="110">
        <f t="shared" ca="1" si="8"/>
        <v>40</v>
      </c>
      <c r="D32" s="111">
        <f t="shared" ca="1" si="9"/>
        <v>52</v>
      </c>
      <c r="E32" s="112">
        <f t="shared" ca="1" si="10"/>
        <v>57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97">
        <v>28</v>
      </c>
      <c r="AO32" s="97">
        <f t="shared" ca="1" si="14"/>
        <v>28.703386524551092</v>
      </c>
      <c r="AP32" s="97">
        <f ca="1">SMALL($AO$3:$AO$86,ROWS(AO$3:AO32))</f>
        <v>23.148105356576469</v>
      </c>
      <c r="AQ32" s="119">
        <f t="shared" ca="1" si="15"/>
        <v>2.2208873323751481</v>
      </c>
      <c r="AR32" s="119">
        <f t="shared" si="23"/>
        <v>1.5</v>
      </c>
      <c r="AS32" s="86">
        <f t="shared" ca="1" si="7"/>
        <v>52</v>
      </c>
      <c r="AT32" s="86">
        <f t="shared" ca="1" si="16"/>
        <v>0.39826712764346783</v>
      </c>
      <c r="AU32" s="86">
        <f ca="1">INDEX($AS$3:$AS$86,MATCH(SMALL($AT$3:$AT$86,ROWS(AT$3:AT32)),$AT$3:$AT$86,0))</f>
        <v>60</v>
      </c>
      <c r="AV32" s="86">
        <f ca="1">SMALL($AS$3:$AS$86,ROWS(AV$3:AV32))</f>
        <v>40</v>
      </c>
      <c r="AW32" s="94">
        <f ca="1">VLOOKUP(SMALL($BB$45:$BB$86,AX32),$BB$45:$BC$86,2,0)</f>
        <v>57</v>
      </c>
      <c r="AX32" s="94">
        <f t="shared" si="26"/>
        <v>15</v>
      </c>
      <c r="BA32" s="94">
        <v>30</v>
      </c>
      <c r="BB32" s="94">
        <f t="shared" ca="1" si="17"/>
        <v>0.74400247477681791</v>
      </c>
      <c r="BC32" s="94">
        <f t="shared" ca="1" si="18"/>
        <v>40</v>
      </c>
    </row>
    <row r="33" spans="1:55" ht="16.5" x14ac:dyDescent="0.3">
      <c r="A33" s="9">
        <v>31</v>
      </c>
      <c r="B33" s="109">
        <f t="shared" ca="1" si="8"/>
        <v>61</v>
      </c>
      <c r="C33" s="110">
        <f t="shared" ca="1" si="8"/>
        <v>40</v>
      </c>
      <c r="D33" s="111">
        <f t="shared" ca="1" si="9"/>
        <v>62</v>
      </c>
      <c r="E33" s="112">
        <f t="shared" ca="1" si="10"/>
        <v>61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97">
        <v>30</v>
      </c>
      <c r="AO33" s="97">
        <f t="shared" ca="1" si="14"/>
        <v>23.351224606944747</v>
      </c>
      <c r="AP33" s="97">
        <f ca="1">SMALL($AO$3:$AO$86,ROWS(AO$3:AO33))</f>
        <v>23.206691082712457</v>
      </c>
      <c r="AQ33" s="119">
        <f t="shared" ca="1" si="15"/>
        <v>2.6456215860648546</v>
      </c>
      <c r="AR33" s="119">
        <f t="shared" si="23"/>
        <v>2</v>
      </c>
      <c r="AS33" s="86">
        <f t="shared" ca="1" si="7"/>
        <v>62</v>
      </c>
      <c r="AT33" s="86">
        <f t="shared" ca="1" si="16"/>
        <v>0.19532206432010824</v>
      </c>
      <c r="AU33" s="86">
        <f ca="1">INDEX($AS$3:$AS$86,MATCH(SMALL($AT$3:$AT$86,ROWS(AT$3:AT33)),$AT$3:$AT$86,0))</f>
        <v>61</v>
      </c>
      <c r="AV33" s="86">
        <f ca="1">SMALL($AS$3:$AS$86,ROWS(AV$3:AV33))</f>
        <v>40</v>
      </c>
      <c r="AW33" s="94">
        <f ca="1">VLOOKUP(SMALL($BB$45:$BB$86,AX33),$BB$45:$BC$86,2,0)</f>
        <v>61</v>
      </c>
      <c r="AX33" s="94">
        <f t="shared" si="26"/>
        <v>16</v>
      </c>
      <c r="BA33" s="94">
        <v>31</v>
      </c>
      <c r="BB33" s="94">
        <f t="shared" ca="1" si="17"/>
        <v>0.72967223632351175</v>
      </c>
      <c r="BC33" s="94">
        <f t="shared" ca="1" si="18"/>
        <v>40</v>
      </c>
    </row>
    <row r="34" spans="1:55" ht="16.5" x14ac:dyDescent="0.3">
      <c r="A34" s="9">
        <v>32</v>
      </c>
      <c r="B34" s="109">
        <f t="shared" ca="1" si="8"/>
        <v>72</v>
      </c>
      <c r="C34" s="110">
        <f t="shared" ca="1" si="8"/>
        <v>41</v>
      </c>
      <c r="D34" s="111">
        <f t="shared" ca="1" si="9"/>
        <v>30</v>
      </c>
      <c r="E34" s="112">
        <f t="shared" ca="1" si="10"/>
        <v>37</v>
      </c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97">
        <v>29</v>
      </c>
      <c r="AO34" s="97">
        <f t="shared" ca="1" si="14"/>
        <v>28.501377827409446</v>
      </c>
      <c r="AP34" s="97">
        <f ca="1">SMALL($AO$3:$AO$86,ROWS(AO$3:AO34))</f>
        <v>23.240066229075872</v>
      </c>
      <c r="AQ34" s="119">
        <f t="shared" ca="1" si="15"/>
        <v>1.2884229310949049</v>
      </c>
      <c r="AR34" s="119">
        <f t="shared" si="23"/>
        <v>1</v>
      </c>
      <c r="AS34" s="86">
        <f t="shared" ca="1" si="7"/>
        <v>30</v>
      </c>
      <c r="AT34" s="86">
        <f t="shared" ca="1" si="16"/>
        <v>0.77710465555544062</v>
      </c>
      <c r="AU34" s="86">
        <f ca="1">INDEX($AS$3:$AS$86,MATCH(SMALL($AT$3:$AT$86,ROWS(AT$3:AT34)),$AT$3:$AT$86,0))</f>
        <v>72</v>
      </c>
      <c r="AV34" s="86">
        <f ca="1">SMALL($AS$3:$AS$86,ROWS(AV$3:AV34))</f>
        <v>41</v>
      </c>
      <c r="AW34" s="94">
        <f ca="1">VLOOKUP(SMALL($BB$3:$BB$44,AX34),$BB$3:$BC$44,2,0)</f>
        <v>37</v>
      </c>
      <c r="AX34" s="94">
        <f t="shared" si="26"/>
        <v>16</v>
      </c>
      <c r="BA34" s="94">
        <v>32</v>
      </c>
      <c r="BB34" s="94">
        <f t="shared" ca="1" si="17"/>
        <v>0.69648420241433162</v>
      </c>
      <c r="BC34" s="94">
        <f t="shared" ca="1" si="18"/>
        <v>41</v>
      </c>
    </row>
    <row r="35" spans="1:55" ht="16.5" x14ac:dyDescent="0.3">
      <c r="A35" s="9">
        <v>33</v>
      </c>
      <c r="B35" s="109">
        <f t="shared" ca="1" si="8"/>
        <v>46</v>
      </c>
      <c r="C35" s="110">
        <f t="shared" ca="1" si="8"/>
        <v>41</v>
      </c>
      <c r="D35" s="111">
        <f t="shared" ca="1" si="9"/>
        <v>31</v>
      </c>
      <c r="E35" s="112">
        <f t="shared" ca="1" si="10"/>
        <v>30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97">
        <v>31</v>
      </c>
      <c r="AO35" s="97">
        <f t="shared" ca="1" si="14"/>
        <v>25.958568349191971</v>
      </c>
      <c r="AP35" s="97">
        <f ca="1">SMALL($AO$3:$AO$86,ROWS(AO$3:AO35))</f>
        <v>23.351224606944747</v>
      </c>
      <c r="AQ35" s="119">
        <f t="shared" ca="1" si="15"/>
        <v>1.2927161549626187</v>
      </c>
      <c r="AR35" s="119">
        <f t="shared" si="23"/>
        <v>1</v>
      </c>
      <c r="AS35" s="86">
        <f t="shared" ca="1" si="7"/>
        <v>31</v>
      </c>
      <c r="AT35" s="86">
        <f t="shared" ca="1" si="16"/>
        <v>0.41943713812190087</v>
      </c>
      <c r="AU35" s="86">
        <f ca="1">INDEX($AS$3:$AS$86,MATCH(SMALL($AT$3:$AT$86,ROWS(AT$3:AT35)),$AT$3:$AT$86,0))</f>
        <v>46</v>
      </c>
      <c r="AV35" s="86">
        <f ca="1">SMALL($AS$3:$AS$86,ROWS(AV$3:AV35))</f>
        <v>41</v>
      </c>
      <c r="AW35" s="94">
        <f ca="1">VLOOKUP(SMALL($BB$3:$BB$44,AX35),$BB$3:$BC$44,2,0)</f>
        <v>30</v>
      </c>
      <c r="AX35" s="94">
        <f t="shared" si="26"/>
        <v>17</v>
      </c>
      <c r="BA35" s="94">
        <v>33</v>
      </c>
      <c r="BB35" s="94">
        <f t="shared" ca="1" si="17"/>
        <v>0.16751914496144338</v>
      </c>
      <c r="BC35" s="94">
        <f t="shared" ca="1" si="18"/>
        <v>41</v>
      </c>
    </row>
    <row r="36" spans="1:55" ht="16.5" x14ac:dyDescent="0.3">
      <c r="A36" s="9">
        <v>34</v>
      </c>
      <c r="B36" s="109">
        <f t="shared" ca="1" si="8"/>
        <v>40</v>
      </c>
      <c r="C36" s="110">
        <f t="shared" ca="1" si="8"/>
        <v>41</v>
      </c>
      <c r="D36" s="111">
        <f t="shared" ca="1" si="9"/>
        <v>45</v>
      </c>
      <c r="E36" s="112">
        <f t="shared" ca="1" si="10"/>
        <v>66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97">
        <v>32</v>
      </c>
      <c r="AO36" s="97">
        <f t="shared" ca="1" si="14"/>
        <v>27.171374471643958</v>
      </c>
      <c r="AP36" s="97">
        <f ca="1">SMALL($AO$3:$AO$86,ROWS(AO$3:AO36))</f>
        <v>23.536641592905408</v>
      </c>
      <c r="AQ36" s="119">
        <f t="shared" ca="1" si="15"/>
        <v>1.9108581496453294</v>
      </c>
      <c r="AR36" s="119">
        <f t="shared" si="23"/>
        <v>1.5</v>
      </c>
      <c r="AS36" s="86">
        <f t="shared" ca="1" si="7"/>
        <v>45</v>
      </c>
      <c r="AT36" s="86">
        <f t="shared" ca="1" si="16"/>
        <v>0.4932293704424936</v>
      </c>
      <c r="AU36" s="86">
        <f ca="1">INDEX($AS$3:$AS$86,MATCH(SMALL($AT$3:$AT$86,ROWS(AT$3:AT36)),$AT$3:$AT$86,0))</f>
        <v>40</v>
      </c>
      <c r="AV36" s="86">
        <f ca="1">SMALL($AS$3:$AS$86,ROWS(AV$3:AV36))</f>
        <v>41</v>
      </c>
      <c r="AW36" s="94">
        <f ca="1">VLOOKUP(SMALL($BB$45:$BB$86,AX36),$BB$45:$BC$86,2,0)</f>
        <v>66</v>
      </c>
      <c r="AX36" s="94">
        <f t="shared" si="26"/>
        <v>17</v>
      </c>
      <c r="BA36" s="94">
        <v>34</v>
      </c>
      <c r="BB36" s="94">
        <f t="shared" ca="1" si="17"/>
        <v>0.77781361133980476</v>
      </c>
      <c r="BC36" s="94">
        <f t="shared" ca="1" si="18"/>
        <v>41</v>
      </c>
    </row>
    <row r="37" spans="1:55" ht="16.5" x14ac:dyDescent="0.3">
      <c r="A37" s="9">
        <v>35</v>
      </c>
      <c r="B37" s="109">
        <f t="shared" ca="1" si="8"/>
        <v>34</v>
      </c>
      <c r="C37" s="110">
        <f t="shared" ca="1" si="8"/>
        <v>42</v>
      </c>
      <c r="D37" s="111">
        <f t="shared" ca="1" si="9"/>
        <v>53</v>
      </c>
      <c r="E37" s="112">
        <f t="shared" ca="1" si="10"/>
        <v>60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97">
        <v>35</v>
      </c>
      <c r="AO37" s="97">
        <f t="shared" ca="1" si="14"/>
        <v>29.243164001760132</v>
      </c>
      <c r="AP37" s="97">
        <f ca="1">SMALL($AO$3:$AO$86,ROWS(AO$3:AO37))</f>
        <v>23.557909459886574</v>
      </c>
      <c r="AQ37" s="119">
        <f t="shared" ca="1" si="15"/>
        <v>2.2087539679669881</v>
      </c>
      <c r="AR37" s="119">
        <f t="shared" si="23"/>
        <v>2</v>
      </c>
      <c r="AS37" s="86">
        <f t="shared" ca="1" si="7"/>
        <v>53</v>
      </c>
      <c r="AT37" s="86">
        <f t="shared" ca="1" si="16"/>
        <v>8.2210421202441042E-2</v>
      </c>
      <c r="AU37" s="86">
        <f ca="1">INDEX($AS$3:$AS$86,MATCH(SMALL($AT$3:$AT$86,ROWS(AT$3:AT37)),$AT$3:$AT$86,0))</f>
        <v>34</v>
      </c>
      <c r="AV37" s="86">
        <f ca="1">SMALL($AS$3:$AS$86,ROWS(AV$3:AV37))</f>
        <v>42</v>
      </c>
      <c r="AW37" s="94">
        <f ca="1">VLOOKUP(SMALL($BB$45:$BB$86,AX37),$BB$45:$BC$86,2,0)</f>
        <v>60</v>
      </c>
      <c r="AX37" s="94">
        <f t="shared" si="26"/>
        <v>18</v>
      </c>
      <c r="BA37" s="94">
        <v>35</v>
      </c>
      <c r="BB37" s="94">
        <f t="shared" ca="1" si="17"/>
        <v>7.6428234138596784E-2</v>
      </c>
      <c r="BC37" s="94">
        <f t="shared" ca="1" si="18"/>
        <v>42</v>
      </c>
    </row>
    <row r="38" spans="1:55" ht="16.5" x14ac:dyDescent="0.3">
      <c r="A38" s="9">
        <v>36</v>
      </c>
      <c r="B38" s="109">
        <f t="shared" ca="1" si="8"/>
        <v>38</v>
      </c>
      <c r="C38" s="110">
        <f t="shared" ca="1" si="8"/>
        <v>42</v>
      </c>
      <c r="D38" s="111">
        <f t="shared" ca="1" si="9"/>
        <v>40</v>
      </c>
      <c r="E38" s="112">
        <f t="shared" ca="1" si="10"/>
        <v>20</v>
      </c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97">
        <v>39</v>
      </c>
      <c r="AO38" s="97">
        <f t="shared" ca="1" si="14"/>
        <v>23.206691082712457</v>
      </c>
      <c r="AP38" s="97">
        <f ca="1">SMALL($AO$3:$AO$86,ROWS(AO$3:AO38))</f>
        <v>23.691095288282852</v>
      </c>
      <c r="AQ38" s="119">
        <f t="shared" ca="1" si="15"/>
        <v>1.6475061226586805</v>
      </c>
      <c r="AR38" s="119">
        <f t="shared" si="23"/>
        <v>1</v>
      </c>
      <c r="AS38" s="86">
        <f t="shared" ca="1" si="7"/>
        <v>40</v>
      </c>
      <c r="AT38" s="86">
        <f t="shared" ca="1" si="16"/>
        <v>9.9151160819700102E-2</v>
      </c>
      <c r="AU38" s="86">
        <f ca="1">INDEX($AS$3:$AS$86,MATCH(SMALL($AT$3:$AT$86,ROWS(AT$3:AT38)),$AT$3:$AT$86,0))</f>
        <v>38</v>
      </c>
      <c r="AV38" s="86">
        <f ca="1">SMALL($AS$3:$AS$86,ROWS(AV$3:AV38))</f>
        <v>42</v>
      </c>
      <c r="AW38" s="94">
        <f ca="1">VLOOKUP(SMALL($BB$3:$BB$44,AX38),$BB$3:$BC$44,2,0)</f>
        <v>20</v>
      </c>
      <c r="AX38" s="94">
        <f t="shared" si="26"/>
        <v>18</v>
      </c>
      <c r="BA38" s="94">
        <v>36</v>
      </c>
      <c r="BB38" s="94">
        <f t="shared" ca="1" si="17"/>
        <v>0.92981075764691423</v>
      </c>
      <c r="BC38" s="94">
        <f t="shared" ca="1" si="18"/>
        <v>42</v>
      </c>
    </row>
    <row r="39" spans="1:55" ht="16.5" x14ac:dyDescent="0.3">
      <c r="A39" s="9">
        <v>37</v>
      </c>
      <c r="B39" s="109">
        <f t="shared" ca="1" si="8"/>
        <v>76</v>
      </c>
      <c r="C39" s="110">
        <f t="shared" ca="1" si="8"/>
        <v>43</v>
      </c>
      <c r="D39" s="111">
        <f t="shared" ca="1" si="9"/>
        <v>35</v>
      </c>
      <c r="E39" s="112">
        <f t="shared" ca="1" si="10"/>
        <v>45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97">
        <v>36</v>
      </c>
      <c r="AO39" s="97">
        <f t="shared" ca="1" si="14"/>
        <v>19.17501398471634</v>
      </c>
      <c r="AP39" s="97">
        <f ca="1">SMALL($AO$3:$AO$86,ROWS(AO$3:AO39))</f>
        <v>23.791749553950684</v>
      </c>
      <c r="AQ39" s="119">
        <f t="shared" ca="1" si="15"/>
        <v>1.4616935006287566</v>
      </c>
      <c r="AR39" s="119">
        <f t="shared" si="23"/>
        <v>1</v>
      </c>
      <c r="AS39" s="86">
        <f t="shared" ca="1" si="7"/>
        <v>35</v>
      </c>
      <c r="AT39" s="86">
        <f t="shared" ca="1" si="16"/>
        <v>0.19515347815072326</v>
      </c>
      <c r="AU39" s="86">
        <f ca="1">INDEX($AS$3:$AS$86,MATCH(SMALL($AT$3:$AT$86,ROWS(AT$3:AT39)),$AT$3:$AT$86,0))</f>
        <v>76</v>
      </c>
      <c r="AV39" s="86">
        <f ca="1">SMALL($AS$3:$AS$86,ROWS(AV$3:AV39))</f>
        <v>43</v>
      </c>
      <c r="AW39" s="94">
        <f ca="1">VLOOKUP(SMALL($BB$3:$BB$44,AX39),$BB$3:$BC$44,2,0)</f>
        <v>45</v>
      </c>
      <c r="AX39" s="94">
        <f t="shared" si="26"/>
        <v>19</v>
      </c>
      <c r="BA39" s="94">
        <v>37</v>
      </c>
      <c r="BB39" s="94">
        <f t="shared" ca="1" si="17"/>
        <v>0.14274724393672977</v>
      </c>
      <c r="BC39" s="94">
        <f t="shared" ca="1" si="18"/>
        <v>43</v>
      </c>
    </row>
    <row r="40" spans="1:55" ht="16.5" x14ac:dyDescent="0.3">
      <c r="A40" s="9">
        <v>38</v>
      </c>
      <c r="B40" s="109">
        <f t="shared" ca="1" si="8"/>
        <v>46</v>
      </c>
      <c r="C40" s="110">
        <f t="shared" ca="1" si="8"/>
        <v>44</v>
      </c>
      <c r="D40" s="111">
        <f t="shared" ca="1" si="9"/>
        <v>46</v>
      </c>
      <c r="E40" s="112">
        <f t="shared" ca="1" si="10"/>
        <v>76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97">
        <v>37</v>
      </c>
      <c r="AO40" s="97">
        <f t="shared" ca="1" si="14"/>
        <v>38.616023055262389</v>
      </c>
      <c r="AP40" s="97">
        <f ca="1">SMALL($AO$3:$AO$86,ROWS(AO$3:AO40))</f>
        <v>24.026527842926829</v>
      </c>
      <c r="AQ40" s="119">
        <f t="shared" ca="1" si="15"/>
        <v>1.9010128932738157</v>
      </c>
      <c r="AR40" s="119">
        <f t="shared" si="23"/>
        <v>1.5</v>
      </c>
      <c r="AS40" s="86">
        <f t="shared" ca="1" si="7"/>
        <v>46</v>
      </c>
      <c r="AT40" s="86">
        <f t="shared" ca="1" si="16"/>
        <v>0.35463486073338435</v>
      </c>
      <c r="AU40" s="86">
        <f ca="1">INDEX($AS$3:$AS$86,MATCH(SMALL($AT$3:$AT$86,ROWS(AT$3:AT40)),$AT$3:$AT$86,0))</f>
        <v>46</v>
      </c>
      <c r="AV40" s="86">
        <f ca="1">SMALL($AS$3:$AS$86,ROWS(AV$3:AV40))</f>
        <v>44</v>
      </c>
      <c r="AW40" s="94">
        <f ca="1">VLOOKUP(SMALL($BB$45:$BB$86,AX40),$BB$45:$BC$86,2,0)</f>
        <v>76</v>
      </c>
      <c r="AX40" s="94">
        <f t="shared" si="26"/>
        <v>19</v>
      </c>
      <c r="BA40" s="94">
        <v>38</v>
      </c>
      <c r="BB40" s="94">
        <f t="shared" ca="1" si="17"/>
        <v>0.4907468877975244</v>
      </c>
      <c r="BC40" s="94">
        <f t="shared" ca="1" si="18"/>
        <v>44</v>
      </c>
    </row>
    <row r="41" spans="1:55" ht="16.5" x14ac:dyDescent="0.3">
      <c r="A41" s="9">
        <v>39</v>
      </c>
      <c r="B41" s="109">
        <f t="shared" ca="1" si="8"/>
        <v>60</v>
      </c>
      <c r="C41" s="110">
        <f t="shared" ca="1" si="8"/>
        <v>44</v>
      </c>
      <c r="D41" s="111">
        <f t="shared" ca="1" si="9"/>
        <v>69</v>
      </c>
      <c r="E41" s="112">
        <f t="shared" ca="1" si="10"/>
        <v>85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97">
        <v>38</v>
      </c>
      <c r="AO41" s="97">
        <f t="shared" ca="1" si="14"/>
        <v>27.022482974058981</v>
      </c>
      <c r="AP41" s="97">
        <f ca="1">SMALL($AO$3:$AO$86,ROWS(AO$3:AO41))</f>
        <v>24.089269957714979</v>
      </c>
      <c r="AQ41" s="119">
        <f t="shared" ca="1" si="15"/>
        <v>2.8494172361621679</v>
      </c>
      <c r="AR41" s="119">
        <f t="shared" si="23"/>
        <v>2</v>
      </c>
      <c r="AS41" s="86">
        <f t="shared" ca="1" si="7"/>
        <v>69</v>
      </c>
      <c r="AT41" s="86">
        <f t="shared" ca="1" si="16"/>
        <v>0.25409779306715619</v>
      </c>
      <c r="AU41" s="86">
        <f ca="1">INDEX($AS$3:$AS$86,MATCH(SMALL($AT$3:$AT$86,ROWS(AT$3:AT41)),$AT$3:$AT$86,0))</f>
        <v>60</v>
      </c>
      <c r="AV41" s="86">
        <f ca="1">SMALL($AS$3:$AS$86,ROWS(AV$3:AV41))</f>
        <v>44</v>
      </c>
      <c r="AW41" s="94">
        <f ca="1">VLOOKUP(SMALL($BB$45:$BB$86,AX41),$BB$45:$BC$86,2,0)</f>
        <v>85</v>
      </c>
      <c r="AX41" s="94">
        <f t="shared" si="26"/>
        <v>20</v>
      </c>
      <c r="BA41" s="94">
        <v>39</v>
      </c>
      <c r="BB41" s="94">
        <f t="shared" ca="1" si="17"/>
        <v>0.85136191974646236</v>
      </c>
      <c r="BC41" s="94">
        <f t="shared" ca="1" si="18"/>
        <v>44</v>
      </c>
    </row>
    <row r="42" spans="1:55" ht="16.5" x14ac:dyDescent="0.3">
      <c r="A42" s="9">
        <v>40</v>
      </c>
      <c r="B42" s="109">
        <f t="shared" ca="1" si="8"/>
        <v>69</v>
      </c>
      <c r="C42" s="110">
        <f t="shared" ca="1" si="8"/>
        <v>45</v>
      </c>
      <c r="D42" s="111">
        <f t="shared" ca="1" si="9"/>
        <v>36</v>
      </c>
      <c r="E42" s="112">
        <f t="shared" ca="1" si="10"/>
        <v>35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97">
        <v>41</v>
      </c>
      <c r="AO42" s="97">
        <f t="shared" ca="1" si="14"/>
        <v>23.557909459886574</v>
      </c>
      <c r="AP42" s="97">
        <f ca="1">SMALL($AO$3:$AO$86,ROWS(AO$3:AO42))</f>
        <v>24.259003365219247</v>
      </c>
      <c r="AQ42" s="119">
        <f t="shared" ca="1" si="15"/>
        <v>1.4483010978103459</v>
      </c>
      <c r="AR42" s="119">
        <f t="shared" si="23"/>
        <v>1</v>
      </c>
      <c r="AS42" s="86">
        <f t="shared" ca="1" si="7"/>
        <v>36</v>
      </c>
      <c r="AT42" s="86">
        <f t="shared" ca="1" si="16"/>
        <v>0.59247619126788675</v>
      </c>
      <c r="AU42" s="86">
        <f ca="1">INDEX($AS$3:$AS$86,MATCH(SMALL($AT$3:$AT$86,ROWS(AT$3:AT42)),$AT$3:$AT$86,0))</f>
        <v>69</v>
      </c>
      <c r="AV42" s="86">
        <f ca="1">SMALL($AS$3:$AS$86,ROWS(AV$3:AV42))</f>
        <v>45</v>
      </c>
      <c r="AW42" s="94">
        <f ca="1">VLOOKUP(SMALL($BB$3:$BB$44,AX42),$BB$3:$BC$44,2,0)</f>
        <v>35</v>
      </c>
      <c r="AX42" s="94">
        <f t="shared" si="26"/>
        <v>20</v>
      </c>
      <c r="BA42" s="94">
        <v>40</v>
      </c>
      <c r="BB42" s="94">
        <f t="shared" ca="1" si="17"/>
        <v>0.46017317684133152</v>
      </c>
      <c r="BC42" s="94">
        <f t="shared" ca="1" si="18"/>
        <v>45</v>
      </c>
    </row>
    <row r="43" spans="1:55" ht="16.5" x14ac:dyDescent="0.3">
      <c r="A43" s="9">
        <v>41</v>
      </c>
      <c r="B43" s="109">
        <f t="shared" ca="1" si="8"/>
        <v>42</v>
      </c>
      <c r="C43" s="110">
        <f t="shared" ca="1" si="8"/>
        <v>45</v>
      </c>
      <c r="D43" s="111">
        <f t="shared" ca="1" si="9"/>
        <v>38</v>
      </c>
      <c r="E43" s="112">
        <f t="shared" ca="1" si="10"/>
        <v>34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97">
        <v>40</v>
      </c>
      <c r="AO43" s="97">
        <f t="shared" ca="1" si="14"/>
        <v>30.036417455861621</v>
      </c>
      <c r="AP43" s="97">
        <f ca="1">SMALL($AO$3:$AO$86,ROWS(AO$3:AO43))</f>
        <v>24.266206332828862</v>
      </c>
      <c r="AQ43" s="119">
        <f t="shared" ca="1" si="15"/>
        <v>1.5505963045978073</v>
      </c>
      <c r="AR43" s="119">
        <f t="shared" si="23"/>
        <v>1</v>
      </c>
      <c r="AS43" s="86">
        <f t="shared" ca="1" si="7"/>
        <v>38</v>
      </c>
      <c r="AT43" s="86">
        <f t="shared" ca="1" si="16"/>
        <v>0.34117465959182425</v>
      </c>
      <c r="AU43" s="86">
        <f ca="1">INDEX($AS$3:$AS$86,MATCH(SMALL($AT$3:$AT$86,ROWS(AT$3:AT43)),$AT$3:$AT$86,0))</f>
        <v>42</v>
      </c>
      <c r="AV43" s="86">
        <f ca="1">SMALL($AS$3:$AS$86,ROWS(AV$3:AV43))</f>
        <v>45</v>
      </c>
      <c r="AW43" s="94">
        <f ca="1">VLOOKUP(SMALL($BB$3:$BB$44,AX43),$BB$3:$BC$44,2,0)</f>
        <v>34</v>
      </c>
      <c r="AX43" s="94">
        <f t="shared" si="26"/>
        <v>21</v>
      </c>
      <c r="BA43" s="94">
        <v>41</v>
      </c>
      <c r="BB43" s="94">
        <f t="shared" ca="1" si="17"/>
        <v>0.88212623308152605</v>
      </c>
      <c r="BC43" s="94">
        <f t="shared" ca="1" si="18"/>
        <v>45</v>
      </c>
    </row>
    <row r="44" spans="1:55" ht="16.5" x14ac:dyDescent="0.3">
      <c r="A44" s="9">
        <v>42</v>
      </c>
      <c r="B44" s="109">
        <f t="shared" ca="1" si="8"/>
        <v>34</v>
      </c>
      <c r="C44" s="110">
        <f t="shared" ca="1" si="8"/>
        <v>45</v>
      </c>
      <c r="D44" s="111">
        <f t="shared" ca="1" si="9"/>
        <v>45</v>
      </c>
      <c r="E44" s="112">
        <f t="shared" ca="1" si="10"/>
        <v>46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97">
        <v>46</v>
      </c>
      <c r="AO44" s="97">
        <f t="shared" ca="1" si="14"/>
        <v>27.835291426591169</v>
      </c>
      <c r="AP44" s="97">
        <f ca="1">SMALL($AO$3:$AO$86,ROWS(AO$3:AO44))</f>
        <v>24.272833131982274</v>
      </c>
      <c r="AQ44" s="119">
        <f t="shared" ca="1" si="15"/>
        <v>1.8128943231328918</v>
      </c>
      <c r="AR44" s="119">
        <f t="shared" si="23"/>
        <v>1.5</v>
      </c>
      <c r="AS44" s="86">
        <f t="shared" ca="1" si="7"/>
        <v>45</v>
      </c>
      <c r="AT44" s="86">
        <f t="shared" ca="1" si="16"/>
        <v>0.27718092477468859</v>
      </c>
      <c r="AU44" s="86">
        <f ca="1">INDEX($AS$3:$AS$86,MATCH(SMALL($AT$3:$AT$86,ROWS(AT$3:AT44)),$AT$3:$AT$86,0))</f>
        <v>34</v>
      </c>
      <c r="AV44" s="86">
        <f ca="1">SMALL($AS$3:$AS$86,ROWS(AV$3:AV44))</f>
        <v>45</v>
      </c>
      <c r="AW44" s="94">
        <f ca="1">VLOOKUP(SMALL($BB$45:$BB$86,AX44),$BB$45:$BC$86,2,0)</f>
        <v>46</v>
      </c>
      <c r="AX44" s="94">
        <f t="shared" si="26"/>
        <v>21</v>
      </c>
      <c r="BA44" s="94">
        <v>42</v>
      </c>
      <c r="BB44" s="94">
        <f t="shared" ca="1" si="17"/>
        <v>0.29988227767001285</v>
      </c>
      <c r="BC44" s="94">
        <f t="shared" ca="1" si="18"/>
        <v>45</v>
      </c>
    </row>
    <row r="45" spans="1:55" ht="16.5" x14ac:dyDescent="0.3">
      <c r="A45" s="9">
        <v>43</v>
      </c>
      <c r="B45" s="109">
        <f t="shared" ca="1" si="8"/>
        <v>56</v>
      </c>
      <c r="C45" s="110">
        <f t="shared" ca="1" si="8"/>
        <v>45</v>
      </c>
      <c r="D45" s="111">
        <f t="shared" ca="1" si="9"/>
        <v>70</v>
      </c>
      <c r="E45" s="112">
        <f t="shared" ca="1" si="10"/>
        <v>60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97">
        <v>44</v>
      </c>
      <c r="AO45" s="97">
        <f t="shared" ca="1" si="14"/>
        <v>22.602521669790416</v>
      </c>
      <c r="AP45" s="97">
        <f ca="1">SMALL($AO$3:$AO$86,ROWS(AO$3:AO45))</f>
        <v>24.514321857592275</v>
      </c>
      <c r="AQ45" s="119">
        <f t="shared" ca="1" si="15"/>
        <v>2.8201143507988431</v>
      </c>
      <c r="AR45" s="119">
        <f t="shared" si="23"/>
        <v>2</v>
      </c>
      <c r="AS45" s="86">
        <f t="shared" ca="1" si="7"/>
        <v>70</v>
      </c>
      <c r="AT45" s="86">
        <f t="shared" ca="1" si="16"/>
        <v>5.1413188314762603E-2</v>
      </c>
      <c r="AU45" s="86">
        <f ca="1">INDEX($AS$3:$AS$86,MATCH(SMALL($AT$3:$AT$86,ROWS(AT$3:AT45)),$AT$3:$AT$86,0))</f>
        <v>56</v>
      </c>
      <c r="AV45" s="86">
        <f ca="1">SMALL($AS$3:$AS$86,ROWS(AV$3:AV45))</f>
        <v>45</v>
      </c>
      <c r="AW45" s="94">
        <f ca="1">VLOOKUP(SMALL($BB$45:$BB$86,AX45),$BB$45:$BC$86,2,0)</f>
        <v>60</v>
      </c>
      <c r="AX45" s="94">
        <f t="shared" si="26"/>
        <v>22</v>
      </c>
      <c r="BA45" s="94">
        <v>43</v>
      </c>
      <c r="BB45" s="94">
        <f t="shared" ca="1" si="17"/>
        <v>0.67310446945003199</v>
      </c>
      <c r="BC45" s="94">
        <f t="shared" ca="1" si="18"/>
        <v>45</v>
      </c>
    </row>
    <row r="46" spans="1:55" ht="16.5" x14ac:dyDescent="0.3">
      <c r="A46" s="9">
        <v>44</v>
      </c>
      <c r="B46" s="109">
        <f t="shared" ca="1" si="8"/>
        <v>52</v>
      </c>
      <c r="C46" s="110">
        <f t="shared" ca="1" si="8"/>
        <v>46</v>
      </c>
      <c r="D46" s="111">
        <f t="shared" ca="1" si="9"/>
        <v>35</v>
      </c>
      <c r="E46" s="112">
        <f t="shared" ca="1" si="10"/>
        <v>44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94">
        <v>45</v>
      </c>
      <c r="AO46" s="97">
        <f t="shared" ca="1" si="14"/>
        <v>32.481620066124933</v>
      </c>
      <c r="AP46" s="97">
        <f ca="1">SMALL($AO$3:$AO$86,ROWS(AO$3:AO46))</f>
        <v>25.186170106902068</v>
      </c>
      <c r="AQ46" s="119">
        <f t="shared" ca="1" si="15"/>
        <v>1.3782833123043534</v>
      </c>
      <c r="AR46" s="119">
        <f t="shared" si="23"/>
        <v>1</v>
      </c>
      <c r="AS46" s="86">
        <f t="shared" ca="1" si="7"/>
        <v>35</v>
      </c>
      <c r="AT46" s="86">
        <f t="shared" ca="1" si="16"/>
        <v>0.49437620316699704</v>
      </c>
      <c r="AU46" s="86">
        <f ca="1">INDEX($AS$3:$AS$86,MATCH(SMALL($AT$3:$AT$86,ROWS(AT$3:AT46)),$AT$3:$AT$86,0))</f>
        <v>52</v>
      </c>
      <c r="AV46" s="86">
        <f ca="1">SMALL($AS$3:$AS$86,ROWS(AV$3:AV46))</f>
        <v>46</v>
      </c>
      <c r="AW46" s="94">
        <f ca="1">VLOOKUP(SMALL($BB$3:$BB$44,AX46),$BB$3:$BC$44,2,0)</f>
        <v>44</v>
      </c>
      <c r="AX46" s="94">
        <f t="shared" si="26"/>
        <v>22</v>
      </c>
      <c r="BA46" s="94">
        <v>44</v>
      </c>
      <c r="BB46" s="94">
        <f t="shared" ca="1" si="17"/>
        <v>0.90852159824007217</v>
      </c>
      <c r="BC46" s="94">
        <f t="shared" ca="1" si="18"/>
        <v>46</v>
      </c>
    </row>
    <row r="47" spans="1:55" ht="16.5" x14ac:dyDescent="0.3">
      <c r="A47" s="9">
        <v>45</v>
      </c>
      <c r="B47" s="109">
        <f t="shared" ca="1" si="8"/>
        <v>31</v>
      </c>
      <c r="C47" s="110">
        <f t="shared" ca="1" si="8"/>
        <v>46</v>
      </c>
      <c r="D47" s="111">
        <f t="shared" ca="1" si="9"/>
        <v>41</v>
      </c>
      <c r="E47" s="112">
        <f t="shared" ca="1" si="10"/>
        <v>21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97">
        <v>47</v>
      </c>
      <c r="AO47" s="97">
        <f t="shared" ca="1" si="14"/>
        <v>32.083422084018338</v>
      </c>
      <c r="AP47" s="97">
        <f ca="1">SMALL($AO$3:$AO$86,ROWS(AO$3:AO47))</f>
        <v>25.958568349191971</v>
      </c>
      <c r="AQ47" s="119">
        <f t="shared" ca="1" si="15"/>
        <v>1.5582102704786038</v>
      </c>
      <c r="AR47" s="119">
        <f t="shared" si="23"/>
        <v>1</v>
      </c>
      <c r="AS47" s="86">
        <f t="shared" ca="1" si="7"/>
        <v>41</v>
      </c>
      <c r="AT47" s="86">
        <f t="shared" ca="1" si="16"/>
        <v>0.77235760133513343</v>
      </c>
      <c r="AU47" s="86">
        <f ca="1">INDEX($AS$3:$AS$86,MATCH(SMALL($AT$3:$AT$86,ROWS(AT$3:AT47)),$AT$3:$AT$86,0))</f>
        <v>31</v>
      </c>
      <c r="AV47" s="86">
        <f ca="1">SMALL($AS$3:$AS$86,ROWS(AV$3:AV47))</f>
        <v>46</v>
      </c>
      <c r="AW47" s="94">
        <f ca="1">VLOOKUP(SMALL($BB$3:$BB$44,AX47),$BB$3:$BC$44,2,0)</f>
        <v>21</v>
      </c>
      <c r="AX47" s="94">
        <f t="shared" si="26"/>
        <v>23</v>
      </c>
      <c r="BA47" s="94">
        <v>45</v>
      </c>
      <c r="BB47" s="94">
        <f t="shared" ca="1" si="17"/>
        <v>1.6945081213286861E-2</v>
      </c>
      <c r="BC47" s="94">
        <f t="shared" ca="1" si="18"/>
        <v>46</v>
      </c>
    </row>
    <row r="48" spans="1:55" ht="16.5" x14ac:dyDescent="0.3">
      <c r="A48" s="9">
        <v>46</v>
      </c>
      <c r="B48" s="109">
        <f t="shared" ca="1" si="8"/>
        <v>19</v>
      </c>
      <c r="C48" s="110">
        <f t="shared" ca="1" si="8"/>
        <v>46</v>
      </c>
      <c r="D48" s="111">
        <f t="shared" ca="1" si="9"/>
        <v>61</v>
      </c>
      <c r="E48" s="112">
        <f t="shared" ca="1" si="10"/>
        <v>64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97">
        <v>48</v>
      </c>
      <c r="AO48" s="97">
        <f t="shared" ca="1" si="14"/>
        <v>23.691095288282852</v>
      </c>
      <c r="AP48" s="97">
        <f ca="1">SMALL($AO$3:$AO$86,ROWS(AO$3:AO48))</f>
        <v>25.984712861798549</v>
      </c>
      <c r="AQ48" s="119">
        <f t="shared" ca="1" si="15"/>
        <v>2.3107635716336725</v>
      </c>
      <c r="AR48" s="119">
        <f t="shared" si="23"/>
        <v>1.5</v>
      </c>
      <c r="AS48" s="86">
        <f t="shared" ca="1" si="7"/>
        <v>61</v>
      </c>
      <c r="AT48" s="86">
        <f t="shared" ca="1" si="16"/>
        <v>0.31778604436418034</v>
      </c>
      <c r="AU48" s="86">
        <f ca="1">INDEX($AS$3:$AS$86,MATCH(SMALL($AT$3:$AT$86,ROWS(AT$3:AT48)),$AT$3:$AT$86,0))</f>
        <v>19</v>
      </c>
      <c r="AV48" s="86">
        <f ca="1">SMALL($AS$3:$AS$86,ROWS(AV$3:AV48))</f>
        <v>46</v>
      </c>
      <c r="AW48" s="94">
        <f ca="1">VLOOKUP(SMALL($BB$45:$BB$86,AX48),$BB$45:$BC$86,2,0)</f>
        <v>64</v>
      </c>
      <c r="AX48" s="94">
        <f t="shared" si="26"/>
        <v>23</v>
      </c>
      <c r="BA48" s="94">
        <v>46</v>
      </c>
      <c r="BB48" s="94">
        <f t="shared" ca="1" si="17"/>
        <v>0.813518779136438</v>
      </c>
      <c r="BC48" s="94">
        <f t="shared" ca="1" si="18"/>
        <v>46</v>
      </c>
    </row>
    <row r="49" spans="1:55" ht="16.5" x14ac:dyDescent="0.3">
      <c r="A49" s="9">
        <v>47</v>
      </c>
      <c r="B49" s="109">
        <f t="shared" ca="1" si="8"/>
        <v>46</v>
      </c>
      <c r="C49" s="110">
        <f t="shared" ca="1" si="8"/>
        <v>46</v>
      </c>
      <c r="D49" s="111">
        <f t="shared" ca="1" si="9"/>
        <v>60</v>
      </c>
      <c r="E49" s="112">
        <f t="shared" ca="1" si="10"/>
        <v>50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97">
        <v>42</v>
      </c>
      <c r="AO49" s="97">
        <f t="shared" ca="1" si="14"/>
        <v>29.602906525515277</v>
      </c>
      <c r="AP49" s="97">
        <f ca="1">SMALL($AO$3:$AO$86,ROWS(AO$3:AO49))</f>
        <v>26.316914857310842</v>
      </c>
      <c r="AQ49" s="119">
        <f t="shared" ca="1" si="15"/>
        <v>2.2429323988335703</v>
      </c>
      <c r="AR49" s="119">
        <f t="shared" si="23"/>
        <v>2</v>
      </c>
      <c r="AS49" s="86">
        <f t="shared" ca="1" si="7"/>
        <v>60</v>
      </c>
      <c r="AT49" s="86">
        <f t="shared" ca="1" si="16"/>
        <v>0.93582441554329077</v>
      </c>
      <c r="AU49" s="86">
        <f ca="1">INDEX($AS$3:$AS$86,MATCH(SMALL($AT$3:$AT$86,ROWS(AT$3:AT49)),$AT$3:$AT$86,0))</f>
        <v>46</v>
      </c>
      <c r="AV49" s="86">
        <f ca="1">SMALL($AS$3:$AS$86,ROWS(AV$3:AV49))</f>
        <v>46</v>
      </c>
      <c r="AW49" s="94">
        <f ca="1">VLOOKUP(SMALL($BB$45:$BB$86,AX49),$BB$45:$BC$86,2,0)</f>
        <v>50</v>
      </c>
      <c r="AX49" s="94">
        <f t="shared" si="26"/>
        <v>24</v>
      </c>
      <c r="BA49" s="94">
        <v>47</v>
      </c>
      <c r="BB49" s="94">
        <f t="shared" ca="1" si="17"/>
        <v>0.32875154386781857</v>
      </c>
      <c r="BC49" s="94">
        <f t="shared" ca="1" si="18"/>
        <v>46</v>
      </c>
    </row>
    <row r="50" spans="1:55" ht="16.5" x14ac:dyDescent="0.3">
      <c r="A50" s="9">
        <v>48</v>
      </c>
      <c r="B50" s="109">
        <f t="shared" ca="1" si="8"/>
        <v>35</v>
      </c>
      <c r="C50" s="110">
        <f t="shared" ca="1" si="8"/>
        <v>46</v>
      </c>
      <c r="D50" s="111">
        <f t="shared" ca="1" si="9"/>
        <v>54</v>
      </c>
      <c r="E50" s="112">
        <f t="shared" ca="1" si="10"/>
        <v>35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97">
        <v>43</v>
      </c>
      <c r="AO50" s="97">
        <f t="shared" ca="1" si="14"/>
        <v>29.181558334874765</v>
      </c>
      <c r="AP50" s="97">
        <f ca="1">SMALL($AO$3:$AO$86,ROWS(AO$3:AO50))</f>
        <v>26.906540931905628</v>
      </c>
      <c r="AQ50" s="119">
        <f t="shared" ca="1" si="15"/>
        <v>1.9711015594305672</v>
      </c>
      <c r="AR50" s="119">
        <f t="shared" si="23"/>
        <v>1</v>
      </c>
      <c r="AS50" s="86">
        <f t="shared" ca="1" si="7"/>
        <v>54</v>
      </c>
      <c r="AT50" s="86">
        <f t="shared" ca="1" si="16"/>
        <v>3.8920558677378536E-2</v>
      </c>
      <c r="AU50" s="86">
        <f ca="1">INDEX($AS$3:$AS$86,MATCH(SMALL($AT$3:$AT$86,ROWS(AT$3:AT50)),$AT$3:$AT$86,0))</f>
        <v>35</v>
      </c>
      <c r="AV50" s="86">
        <f ca="1">SMALL($AS$3:$AS$86,ROWS(AV$3:AV50))</f>
        <v>46</v>
      </c>
      <c r="AW50" s="94">
        <f ca="1">VLOOKUP(SMALL($BB$3:$BB$44,AX50),$BB$3:$BC$44,2,0)</f>
        <v>35</v>
      </c>
      <c r="AX50" s="94">
        <f t="shared" si="26"/>
        <v>24</v>
      </c>
      <c r="BA50" s="94">
        <v>48</v>
      </c>
      <c r="BB50" s="94">
        <f t="shared" ca="1" si="17"/>
        <v>0.25993748078592815</v>
      </c>
      <c r="BC50" s="94">
        <f t="shared" ca="1" si="18"/>
        <v>46</v>
      </c>
    </row>
    <row r="51" spans="1:55" ht="16.5" x14ac:dyDescent="0.3">
      <c r="A51" s="9">
        <v>49</v>
      </c>
      <c r="B51" s="109">
        <f t="shared" ca="1" si="8"/>
        <v>29</v>
      </c>
      <c r="C51" s="110">
        <f t="shared" ca="1" si="8"/>
        <v>47</v>
      </c>
      <c r="D51" s="111">
        <f t="shared" ca="1" si="9"/>
        <v>46</v>
      </c>
      <c r="E51" s="112">
        <f t="shared" ca="1" si="10"/>
        <v>32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97">
        <v>50</v>
      </c>
      <c r="AO51" s="97">
        <f t="shared" ca="1" si="14"/>
        <v>36.537315308855483</v>
      </c>
      <c r="AP51" s="97">
        <f ca="1">SMALL($AO$3:$AO$86,ROWS(AO$3:AO51))</f>
        <v>27.022482974058981</v>
      </c>
      <c r="AQ51" s="119">
        <f t="shared" ca="1" si="15"/>
        <v>1.6779869969558616</v>
      </c>
      <c r="AR51" s="119">
        <f t="shared" si="23"/>
        <v>1</v>
      </c>
      <c r="AS51" s="86">
        <f t="shared" ca="1" si="7"/>
        <v>46</v>
      </c>
      <c r="AT51" s="86">
        <f t="shared" ca="1" si="16"/>
        <v>0.7722252447295771</v>
      </c>
      <c r="AU51" s="86">
        <f ca="1">INDEX($AS$3:$AS$86,MATCH(SMALL($AT$3:$AT$86,ROWS(AT$3:AT51)),$AT$3:$AT$86,0))</f>
        <v>29</v>
      </c>
      <c r="AV51" s="86">
        <f ca="1">SMALL($AS$3:$AS$86,ROWS(AV$3:AV51))</f>
        <v>47</v>
      </c>
      <c r="AW51" s="94">
        <f ca="1">VLOOKUP(SMALL($BB$3:$BB$44,AX51),$BB$3:$BC$44,2,0)</f>
        <v>32</v>
      </c>
      <c r="AX51" s="94">
        <f t="shared" si="26"/>
        <v>25</v>
      </c>
      <c r="BA51" s="94">
        <v>49</v>
      </c>
      <c r="BB51" s="94">
        <f t="shared" ca="1" si="17"/>
        <v>0.54779377572705068</v>
      </c>
      <c r="BC51" s="94">
        <f t="shared" ca="1" si="18"/>
        <v>47</v>
      </c>
    </row>
    <row r="52" spans="1:55" ht="16.5" x14ac:dyDescent="0.3">
      <c r="A52" s="9">
        <v>50</v>
      </c>
      <c r="B52" s="109">
        <f t="shared" ca="1" si="8"/>
        <v>45</v>
      </c>
      <c r="C52" s="110">
        <f t="shared" ca="1" si="8"/>
        <v>49</v>
      </c>
      <c r="D52" s="111">
        <f t="shared" ca="1" si="9"/>
        <v>50</v>
      </c>
      <c r="E52" s="112">
        <f t="shared" ca="1" si="10"/>
        <v>63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97">
        <v>49</v>
      </c>
      <c r="AO52" s="97">
        <f t="shared" ca="1" si="14"/>
        <v>18.499589929868741</v>
      </c>
      <c r="AP52" s="97">
        <f ca="1">SMALL($AO$3:$AO$86,ROWS(AO$3:AO52))</f>
        <v>27.171374471643958</v>
      </c>
      <c r="AQ52" s="119">
        <f t="shared" ca="1" si="15"/>
        <v>1.8299197864218866</v>
      </c>
      <c r="AR52" s="119">
        <f t="shared" si="23"/>
        <v>1.5</v>
      </c>
      <c r="AS52" s="86">
        <f t="shared" ca="1" si="7"/>
        <v>50</v>
      </c>
      <c r="AT52" s="86">
        <f t="shared" ca="1" si="16"/>
        <v>0.85687210326603247</v>
      </c>
      <c r="AU52" s="86">
        <f ca="1">INDEX($AS$3:$AS$86,MATCH(SMALL($AT$3:$AT$86,ROWS(AT$3:AT52)),$AT$3:$AT$86,0))</f>
        <v>45</v>
      </c>
      <c r="AV52" s="86">
        <f ca="1">SMALL($AS$3:$AS$86,ROWS(AV$3:AV52))</f>
        <v>49</v>
      </c>
      <c r="AW52" s="94">
        <f ca="1">VLOOKUP(SMALL($BB$45:$BB$86,AX52),$BB$45:$BC$86,2,0)</f>
        <v>63</v>
      </c>
      <c r="AX52" s="94">
        <f t="shared" si="26"/>
        <v>25</v>
      </c>
      <c r="BA52" s="94">
        <v>50</v>
      </c>
      <c r="BB52" s="94">
        <f t="shared" ca="1" si="17"/>
        <v>0.75053372156394216</v>
      </c>
      <c r="BC52" s="94">
        <f t="shared" ca="1" si="18"/>
        <v>49</v>
      </c>
    </row>
    <row r="53" spans="1:55" ht="16.5" x14ac:dyDescent="0.3">
      <c r="A53" s="9">
        <v>51</v>
      </c>
      <c r="B53" s="109">
        <f t="shared" ca="1" si="8"/>
        <v>35</v>
      </c>
      <c r="C53" s="110">
        <f t="shared" ca="1" si="8"/>
        <v>49</v>
      </c>
      <c r="D53" s="111">
        <f t="shared" ca="1" si="9"/>
        <v>72</v>
      </c>
      <c r="E53" s="112">
        <f t="shared" ca="1" si="10"/>
        <v>47</v>
      </c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97">
        <v>51</v>
      </c>
      <c r="AO53" s="97">
        <f t="shared" ca="1" si="14"/>
        <v>29.554992340725725</v>
      </c>
      <c r="AP53" s="97">
        <f ca="1">SMALL($AO$3:$AO$86,ROWS(AO$3:AO53))</f>
        <v>27.280840992336735</v>
      </c>
      <c r="AQ53" s="119">
        <f t="shared" ca="1" si="15"/>
        <v>2.6141983828015394</v>
      </c>
      <c r="AR53" s="119">
        <f t="shared" si="23"/>
        <v>2</v>
      </c>
      <c r="AS53" s="86">
        <f t="shared" ca="1" si="7"/>
        <v>72</v>
      </c>
      <c r="AT53" s="86">
        <f t="shared" ca="1" si="16"/>
        <v>0.32164048115149213</v>
      </c>
      <c r="AU53" s="86">
        <f ca="1">INDEX($AS$3:$AS$86,MATCH(SMALL($AT$3:$AT$86,ROWS(AT$3:AT53)),$AT$3:$AT$86,0))</f>
        <v>35</v>
      </c>
      <c r="AV53" s="86">
        <f ca="1">SMALL($AS$3:$AS$86,ROWS(AV$3:AV53))</f>
        <v>49</v>
      </c>
      <c r="AW53" s="94">
        <f ca="1">VLOOKUP(SMALL($BB$45:$BB$86,AX53),$BB$45:$BC$86,2,0)</f>
        <v>47</v>
      </c>
      <c r="AX53" s="94">
        <f t="shared" si="26"/>
        <v>26</v>
      </c>
      <c r="BA53" s="94">
        <v>51</v>
      </c>
      <c r="BB53" s="94">
        <f t="shared" ca="1" si="17"/>
        <v>1.3815645883523686E-3</v>
      </c>
      <c r="BC53" s="94">
        <f t="shared" ca="1" si="18"/>
        <v>49</v>
      </c>
    </row>
    <row r="54" spans="1:55" ht="16.5" x14ac:dyDescent="0.3">
      <c r="A54" s="9">
        <v>52</v>
      </c>
      <c r="B54" s="109">
        <f t="shared" ca="1" si="8"/>
        <v>39</v>
      </c>
      <c r="C54" s="110">
        <f t="shared" ca="1" si="8"/>
        <v>50</v>
      </c>
      <c r="D54" s="111">
        <f t="shared" ca="1" si="9"/>
        <v>32</v>
      </c>
      <c r="E54" s="112">
        <f t="shared" ca="1" si="10"/>
        <v>30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97">
        <v>54</v>
      </c>
      <c r="AO54" s="97">
        <f t="shared" ca="1" si="14"/>
        <v>23.066340158510833</v>
      </c>
      <c r="AP54" s="97">
        <f ca="1">SMALL($AO$3:$AO$86,ROWS(AO$3:AO54))</f>
        <v>27.391325475578995</v>
      </c>
      <c r="AQ54" s="119">
        <f t="shared" ca="1" si="15"/>
        <v>1.1554945538915671</v>
      </c>
      <c r="AR54" s="119">
        <f t="shared" si="23"/>
        <v>1</v>
      </c>
      <c r="AS54" s="86">
        <f t="shared" ca="1" si="7"/>
        <v>32</v>
      </c>
      <c r="AT54" s="86">
        <f t="shared" ca="1" si="16"/>
        <v>0.24881969590256048</v>
      </c>
      <c r="AU54" s="86">
        <f ca="1">INDEX($AS$3:$AS$86,MATCH(SMALL($AT$3:$AT$86,ROWS(AT$3:AT54)),$AT$3:$AT$86,0))</f>
        <v>39</v>
      </c>
      <c r="AV54" s="86">
        <f ca="1">SMALL($AS$3:$AS$86,ROWS(AV$3:AV54))</f>
        <v>50</v>
      </c>
      <c r="AW54" s="94">
        <f ca="1">VLOOKUP(SMALL($BB$3:$BB$44,AX54),$BB$3:$BC$44,2,0)</f>
        <v>30</v>
      </c>
      <c r="AX54" s="94">
        <f t="shared" si="26"/>
        <v>26</v>
      </c>
      <c r="BA54" s="94">
        <v>52</v>
      </c>
      <c r="BB54" s="94">
        <f t="shared" ca="1" si="17"/>
        <v>0.36499480538644069</v>
      </c>
      <c r="BC54" s="94">
        <f t="shared" ca="1" si="18"/>
        <v>50</v>
      </c>
    </row>
    <row r="55" spans="1:55" ht="16.5" x14ac:dyDescent="0.3">
      <c r="A55" s="9">
        <v>53</v>
      </c>
      <c r="B55" s="109">
        <f t="shared" ca="1" si="8"/>
        <v>37</v>
      </c>
      <c r="C55" s="110">
        <f t="shared" ca="1" si="8"/>
        <v>50</v>
      </c>
      <c r="D55" s="111">
        <f t="shared" ca="1" si="9"/>
        <v>41</v>
      </c>
      <c r="E55" s="112">
        <f t="shared" ca="1" si="10"/>
        <v>31</v>
      </c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97">
        <v>53</v>
      </c>
      <c r="AO55" s="97">
        <f t="shared" ca="1" si="14"/>
        <v>33.271882426470881</v>
      </c>
      <c r="AP55" s="97">
        <f ca="1">SMALL($AO$3:$AO$86,ROWS(AO$3:AO55))</f>
        <v>27.780662374401579</v>
      </c>
      <c r="AQ55" s="119">
        <f t="shared" ca="1" si="15"/>
        <v>1.457066373175522</v>
      </c>
      <c r="AR55" s="119">
        <f t="shared" si="23"/>
        <v>1</v>
      </c>
      <c r="AS55" s="86">
        <f t="shared" ca="1" si="7"/>
        <v>41</v>
      </c>
      <c r="AT55" s="86">
        <f t="shared" ca="1" si="16"/>
        <v>0.77881819429564614</v>
      </c>
      <c r="AU55" s="86">
        <f ca="1">INDEX($AS$3:$AS$86,MATCH(SMALL($AT$3:$AT$86,ROWS(AT$3:AT55)),$AT$3:$AT$86,0))</f>
        <v>37</v>
      </c>
      <c r="AV55" s="86">
        <f ca="1">SMALL($AS$3:$AS$86,ROWS(AV$3:AV55))</f>
        <v>50</v>
      </c>
      <c r="AW55" s="94">
        <f ca="1">VLOOKUP(SMALL($BB$3:$BB$44,AX55),$BB$3:$BC$44,2,0)</f>
        <v>31</v>
      </c>
      <c r="AX55" s="94">
        <f t="shared" si="26"/>
        <v>27</v>
      </c>
      <c r="BA55" s="94">
        <v>53</v>
      </c>
      <c r="BB55" s="94">
        <f t="shared" ca="1" si="17"/>
        <v>0.21458212034876811</v>
      </c>
      <c r="BC55" s="94">
        <f t="shared" ca="1" si="18"/>
        <v>50</v>
      </c>
    </row>
    <row r="56" spans="1:55" ht="16.5" x14ac:dyDescent="0.3">
      <c r="A56" s="9">
        <v>54</v>
      </c>
      <c r="B56" s="109">
        <f t="shared" ca="1" si="8"/>
        <v>49</v>
      </c>
      <c r="C56" s="110">
        <f t="shared" ca="1" si="8"/>
        <v>50</v>
      </c>
      <c r="D56" s="111">
        <f t="shared" ca="1" si="9"/>
        <v>70</v>
      </c>
      <c r="E56" s="112">
        <f t="shared" ca="1" si="10"/>
        <v>55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97">
        <v>52</v>
      </c>
      <c r="AO56" s="97">
        <f t="shared" ca="1" si="14"/>
        <v>31.749074143803327</v>
      </c>
      <c r="AP56" s="97">
        <f ca="1">SMALL($AO$3:$AO$86,ROWS(AO$3:AO56))</f>
        <v>27.816607761158583</v>
      </c>
      <c r="AQ56" s="119">
        <f t="shared" ca="1" si="15"/>
        <v>2.4885393222519649</v>
      </c>
      <c r="AR56" s="119">
        <f t="shared" si="23"/>
        <v>1.5</v>
      </c>
      <c r="AS56" s="86">
        <f t="shared" ca="1" si="7"/>
        <v>70</v>
      </c>
      <c r="AT56" s="86">
        <f t="shared" ca="1" si="16"/>
        <v>0.90070153877471271</v>
      </c>
      <c r="AU56" s="86">
        <f ca="1">INDEX($AS$3:$AS$86,MATCH(SMALL($AT$3:$AT$86,ROWS(AT$3:AT56)),$AT$3:$AT$86,0))</f>
        <v>49</v>
      </c>
      <c r="AV56" s="86">
        <f ca="1">SMALL($AS$3:$AS$86,ROWS(AV$3:AV56))</f>
        <v>50</v>
      </c>
      <c r="AW56" s="94">
        <f ca="1">VLOOKUP(SMALL($BB$45:$BB$86,AX56),$BB$45:$BC$86,2,0)</f>
        <v>55</v>
      </c>
      <c r="AX56" s="94">
        <f t="shared" si="26"/>
        <v>27</v>
      </c>
      <c r="BA56" s="94">
        <v>54</v>
      </c>
      <c r="BB56" s="94">
        <f t="shared" ca="1" si="17"/>
        <v>0.63438035096849699</v>
      </c>
      <c r="BC56" s="94">
        <f t="shared" ca="1" si="18"/>
        <v>50</v>
      </c>
    </row>
    <row r="57" spans="1:55" ht="16.5" x14ac:dyDescent="0.3">
      <c r="A57" s="9">
        <v>55</v>
      </c>
      <c r="B57" s="109">
        <f t="shared" ca="1" si="8"/>
        <v>58</v>
      </c>
      <c r="C57" s="110">
        <f t="shared" ca="1" si="8"/>
        <v>51</v>
      </c>
      <c r="D57" s="111">
        <f t="shared" ca="1" si="9"/>
        <v>69</v>
      </c>
      <c r="E57" s="112">
        <f t="shared" ca="1" si="10"/>
        <v>50</v>
      </c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97">
        <v>55</v>
      </c>
      <c r="AO57" s="97">
        <f t="shared" ca="1" si="14"/>
        <v>22.350160984446735</v>
      </c>
      <c r="AP57" s="97">
        <f ca="1">SMALL($AO$3:$AO$86,ROWS(AO$3:AO57))</f>
        <v>27.835184912501692</v>
      </c>
      <c r="AQ57" s="119">
        <f t="shared" ca="1" si="15"/>
        <v>2.4474085470890561</v>
      </c>
      <c r="AR57" s="119">
        <f t="shared" si="23"/>
        <v>2</v>
      </c>
      <c r="AS57" s="86">
        <f t="shared" ca="1" si="7"/>
        <v>69</v>
      </c>
      <c r="AT57" s="86">
        <f t="shared" ca="1" si="16"/>
        <v>0.37712633841967313</v>
      </c>
      <c r="AU57" s="86">
        <f ca="1">INDEX($AS$3:$AS$86,MATCH(SMALL($AT$3:$AT$86,ROWS(AT$3:AT57)),$AT$3:$AT$86,0))</f>
        <v>58</v>
      </c>
      <c r="AV57" s="86">
        <f ca="1">SMALL($AS$3:$AS$86,ROWS(AV$3:AV57))</f>
        <v>51</v>
      </c>
      <c r="AW57" s="94">
        <f ca="1">VLOOKUP(SMALL($BB$45:$BB$86,AX57),$BB$45:$BC$86,2,0)</f>
        <v>50</v>
      </c>
      <c r="AX57" s="94">
        <f t="shared" si="26"/>
        <v>28</v>
      </c>
      <c r="BA57" s="94">
        <v>55</v>
      </c>
      <c r="BB57" s="94">
        <f t="shared" ca="1" si="17"/>
        <v>0.91016552885235114</v>
      </c>
      <c r="BC57" s="94">
        <f t="shared" ca="1" si="18"/>
        <v>51</v>
      </c>
    </row>
    <row r="58" spans="1:55" ht="16.5" x14ac:dyDescent="0.3">
      <c r="A58" s="9">
        <v>56</v>
      </c>
      <c r="B58" s="109">
        <f t="shared" ca="1" si="8"/>
        <v>36</v>
      </c>
      <c r="C58" s="110">
        <f t="shared" ca="1" si="8"/>
        <v>52</v>
      </c>
      <c r="D58" s="111">
        <f t="shared" ca="1" si="9"/>
        <v>51</v>
      </c>
      <c r="E58" s="112">
        <f t="shared" ca="1" si="10"/>
        <v>41</v>
      </c>
      <c r="AN58" s="97">
        <v>56</v>
      </c>
      <c r="AO58" s="97">
        <f t="shared" ca="1" si="14"/>
        <v>16.954357424551958</v>
      </c>
      <c r="AP58" s="97">
        <f ca="1">SMALL($AO$3:$AO$86,ROWS(AO$3:AO58))</f>
        <v>27.835291426591169</v>
      </c>
      <c r="AQ58" s="119">
        <f t="shared" ca="1" si="15"/>
        <v>1.8254959573900762</v>
      </c>
      <c r="AR58" s="119">
        <f t="shared" si="23"/>
        <v>1</v>
      </c>
      <c r="AS58" s="86">
        <f t="shared" ca="1" si="7"/>
        <v>51</v>
      </c>
      <c r="AT58" s="86">
        <f t="shared" ca="1" si="16"/>
        <v>0.95159467658316743</v>
      </c>
      <c r="AU58" s="86">
        <f ca="1">INDEX($AS$3:$AS$86,MATCH(SMALL($AT$3:$AT$86,ROWS(AT$3:AT58)),$AT$3:$AT$86,0))</f>
        <v>36</v>
      </c>
      <c r="AV58" s="86">
        <f ca="1">SMALL($AS$3:$AS$86,ROWS(AV$3:AV58))</f>
        <v>52</v>
      </c>
      <c r="AW58" s="94">
        <f ca="1">VLOOKUP(SMALL($BB$3:$BB$44,AX58),$BB$3:$BC$44,2,0)</f>
        <v>41</v>
      </c>
      <c r="AX58" s="94">
        <f t="shared" si="26"/>
        <v>28</v>
      </c>
      <c r="BA58" s="94">
        <v>56</v>
      </c>
      <c r="BB58" s="94">
        <f t="shared" ca="1" si="17"/>
        <v>0.25149988732639328</v>
      </c>
      <c r="BC58" s="94">
        <f t="shared" ca="1" si="18"/>
        <v>52</v>
      </c>
    </row>
    <row r="59" spans="1:55" ht="16.5" x14ac:dyDescent="0.3">
      <c r="A59" s="9">
        <v>57</v>
      </c>
      <c r="B59" s="109">
        <f t="shared" ca="1" si="8"/>
        <v>70</v>
      </c>
      <c r="C59" s="110">
        <f t="shared" ca="1" si="8"/>
        <v>53</v>
      </c>
      <c r="D59" s="111">
        <f t="shared" ca="1" si="9"/>
        <v>42</v>
      </c>
      <c r="E59" s="112">
        <f t="shared" ca="1" si="10"/>
        <v>40</v>
      </c>
      <c r="AN59" s="97">
        <v>58</v>
      </c>
      <c r="AO59" s="97">
        <f t="shared" ca="1" si="14"/>
        <v>25.984712861798549</v>
      </c>
      <c r="AP59" s="97">
        <f ca="1">SMALL($AO$3:$AO$86,ROWS(AO$3:AO59))</f>
        <v>28.036255221562591</v>
      </c>
      <c r="AQ59" s="119">
        <f t="shared" ca="1" si="15"/>
        <v>1.4632509557871152</v>
      </c>
      <c r="AR59" s="119">
        <f t="shared" si="23"/>
        <v>1</v>
      </c>
      <c r="AS59" s="86">
        <f t="shared" ca="1" si="7"/>
        <v>42</v>
      </c>
      <c r="AT59" s="86">
        <f t="shared" ca="1" si="16"/>
        <v>4.2373499641485179E-2</v>
      </c>
      <c r="AU59" s="86">
        <f ca="1">INDEX($AS$3:$AS$86,MATCH(SMALL($AT$3:$AT$86,ROWS(AT$3:AT59)),$AT$3:$AT$86,0))</f>
        <v>70</v>
      </c>
      <c r="AV59" s="86">
        <f ca="1">SMALL($AS$3:$AS$86,ROWS(AV$3:AV59))</f>
        <v>53</v>
      </c>
      <c r="AW59" s="94">
        <f ca="1">VLOOKUP(SMALL($BB$3:$BB$44,AX59),$BB$3:$BC$44,2,0)</f>
        <v>40</v>
      </c>
      <c r="AX59" s="94">
        <f t="shared" si="26"/>
        <v>29</v>
      </c>
      <c r="BA59" s="94">
        <v>57</v>
      </c>
      <c r="BB59" s="94">
        <f t="shared" ca="1" si="17"/>
        <v>0.24728742485850186</v>
      </c>
      <c r="BC59" s="94">
        <f t="shared" ca="1" si="18"/>
        <v>53</v>
      </c>
    </row>
    <row r="60" spans="1:55" ht="16.5" x14ac:dyDescent="0.3">
      <c r="A60" s="9">
        <v>58</v>
      </c>
      <c r="B60" s="109">
        <f t="shared" ca="1" si="8"/>
        <v>46</v>
      </c>
      <c r="C60" s="110">
        <f t="shared" ca="1" si="8"/>
        <v>54</v>
      </c>
      <c r="D60" s="111">
        <f t="shared" ca="1" si="9"/>
        <v>49</v>
      </c>
      <c r="E60" s="112">
        <f t="shared" ca="1" si="10"/>
        <v>70</v>
      </c>
      <c r="AN60" s="97">
        <v>62</v>
      </c>
      <c r="AO60" s="97">
        <f t="shared" ca="1" si="14"/>
        <v>15.752974094246175</v>
      </c>
      <c r="AP60" s="97">
        <f ca="1">SMALL($AO$3:$AO$86,ROWS(AO$3:AO60))</f>
        <v>28.139036646275429</v>
      </c>
      <c r="AQ60" s="119">
        <f t="shared" ca="1" si="15"/>
        <v>1.7110264259549117</v>
      </c>
      <c r="AR60" s="119">
        <f t="shared" si="23"/>
        <v>1.5</v>
      </c>
      <c r="AS60" s="86">
        <f t="shared" ca="1" si="7"/>
        <v>49</v>
      </c>
      <c r="AT60" s="86">
        <f t="shared" ca="1" si="16"/>
        <v>0.81017343003468023</v>
      </c>
      <c r="AU60" s="86">
        <f ca="1">INDEX($AS$3:$AS$86,MATCH(SMALL($AT$3:$AT$86,ROWS(AT$3:AT60)),$AT$3:$AT$86,0))</f>
        <v>46</v>
      </c>
      <c r="AV60" s="86">
        <f ca="1">SMALL($AS$3:$AS$86,ROWS(AV$3:AV60))</f>
        <v>54</v>
      </c>
      <c r="AW60" s="94">
        <f ca="1">VLOOKUP(SMALL($BB$45:$BB$86,AX60),$BB$45:$BC$86,2,0)</f>
        <v>70</v>
      </c>
      <c r="AX60" s="94">
        <f t="shared" si="26"/>
        <v>29</v>
      </c>
      <c r="BA60" s="94">
        <v>58</v>
      </c>
      <c r="BB60" s="94">
        <f t="shared" ca="1" si="17"/>
        <v>4.316938998037656E-2</v>
      </c>
      <c r="BC60" s="94">
        <f t="shared" ca="1" si="18"/>
        <v>54</v>
      </c>
    </row>
    <row r="61" spans="1:55" ht="16.5" x14ac:dyDescent="0.3">
      <c r="A61" s="9">
        <v>59</v>
      </c>
      <c r="B61" s="109">
        <f t="shared" ca="1" si="8"/>
        <v>85</v>
      </c>
      <c r="C61" s="110">
        <f t="shared" ca="1" si="8"/>
        <v>55</v>
      </c>
      <c r="D61" s="111">
        <f t="shared" ca="1" si="9"/>
        <v>74</v>
      </c>
      <c r="E61" s="112">
        <f t="shared" ca="1" si="10"/>
        <v>45</v>
      </c>
      <c r="AN61" s="97">
        <v>57</v>
      </c>
      <c r="AO61" s="97">
        <f t="shared" ca="1" si="14"/>
        <v>27.391325475578995</v>
      </c>
      <c r="AP61" s="97">
        <f ca="1">SMALL($AO$3:$AO$86,ROWS(AO$3:AO61))</f>
        <v>28.501377827409446</v>
      </c>
      <c r="AQ61" s="119">
        <f t="shared" ca="1" si="15"/>
        <v>2.5772176441939321</v>
      </c>
      <c r="AR61" s="119">
        <f t="shared" si="23"/>
        <v>2</v>
      </c>
      <c r="AS61" s="86">
        <f t="shared" ca="1" si="7"/>
        <v>74</v>
      </c>
      <c r="AT61" s="86">
        <f t="shared" ca="1" si="16"/>
        <v>0.96905740943599006</v>
      </c>
      <c r="AU61" s="86">
        <f ca="1">INDEX($AS$3:$AS$86,MATCH(SMALL($AT$3:$AT$86,ROWS(AT$3:AT61)),$AT$3:$AT$86,0))</f>
        <v>85</v>
      </c>
      <c r="AV61" s="86">
        <f ca="1">SMALL($AS$3:$AS$86,ROWS(AV$3:AV61))</f>
        <v>55</v>
      </c>
      <c r="AW61" s="94">
        <f ca="1">VLOOKUP(SMALL($BB$45:$BB$86,AX61),$BB$45:$BC$86,2,0)</f>
        <v>45</v>
      </c>
      <c r="AX61" s="94">
        <f t="shared" si="26"/>
        <v>30</v>
      </c>
      <c r="BA61" s="94">
        <v>59</v>
      </c>
      <c r="BB61" s="94">
        <f t="shared" ca="1" si="17"/>
        <v>0.58606835661621459</v>
      </c>
      <c r="BC61" s="94">
        <f t="shared" ca="1" si="18"/>
        <v>55</v>
      </c>
    </row>
    <row r="62" spans="1:55" ht="16.5" x14ac:dyDescent="0.3">
      <c r="A62" s="9">
        <v>60</v>
      </c>
      <c r="B62" s="109">
        <f t="shared" ca="1" si="8"/>
        <v>57</v>
      </c>
      <c r="C62" s="110">
        <f t="shared" ca="1" si="8"/>
        <v>56</v>
      </c>
      <c r="D62" s="111">
        <f t="shared" ca="1" si="9"/>
        <v>37</v>
      </c>
      <c r="E62" s="112">
        <f t="shared" ca="1" si="10"/>
        <v>40</v>
      </c>
      <c r="AN62" s="97">
        <v>59</v>
      </c>
      <c r="AO62" s="97">
        <f t="shared" ca="1" si="14"/>
        <v>30.530368314447998</v>
      </c>
      <c r="AP62" s="97">
        <f ca="1">SMALL($AO$3:$AO$86,ROWS(AO$3:AO62))</f>
        <v>28.52171938198752</v>
      </c>
      <c r="AQ62" s="119">
        <f t="shared" ca="1" si="15"/>
        <v>1.2653318763405084</v>
      </c>
      <c r="AR62" s="119">
        <f t="shared" si="23"/>
        <v>1</v>
      </c>
      <c r="AS62" s="86">
        <f t="shared" ca="1" si="7"/>
        <v>37</v>
      </c>
      <c r="AT62" s="86">
        <f t="shared" ca="1" si="16"/>
        <v>0.22306772858375701</v>
      </c>
      <c r="AU62" s="86">
        <f ca="1">INDEX($AS$3:$AS$86,MATCH(SMALL($AT$3:$AT$86,ROWS(AT$3:AT62)),$AT$3:$AT$86,0))</f>
        <v>57</v>
      </c>
      <c r="AV62" s="86">
        <f ca="1">SMALL($AS$3:$AS$86,ROWS(AV$3:AV62))</f>
        <v>56</v>
      </c>
      <c r="AW62" s="94">
        <f ca="1">VLOOKUP(SMALL($BB$3:$BB$44,AX62),$BB$3:$BC$44,2,0)</f>
        <v>40</v>
      </c>
      <c r="AX62" s="94">
        <f t="shared" si="26"/>
        <v>30</v>
      </c>
      <c r="BA62" s="94">
        <v>60</v>
      </c>
      <c r="BB62" s="94">
        <f t="shared" ca="1" si="17"/>
        <v>7.297600155902717E-2</v>
      </c>
      <c r="BC62" s="94">
        <f t="shared" ca="1" si="18"/>
        <v>56</v>
      </c>
    </row>
    <row r="63" spans="1:55" ht="16.5" x14ac:dyDescent="0.3">
      <c r="A63" s="9">
        <v>61</v>
      </c>
      <c r="B63" s="109">
        <f t="shared" ca="1" si="8"/>
        <v>63</v>
      </c>
      <c r="C63" s="110">
        <f t="shared" ca="1" si="8"/>
        <v>57</v>
      </c>
      <c r="D63" s="111">
        <f t="shared" ca="1" si="9"/>
        <v>39</v>
      </c>
      <c r="E63" s="112">
        <f t="shared" ca="1" si="10"/>
        <v>23</v>
      </c>
      <c r="AN63" s="97">
        <v>60</v>
      </c>
      <c r="AO63" s="97">
        <f t="shared" ca="1" si="14"/>
        <v>35.991843283850194</v>
      </c>
      <c r="AP63" s="97">
        <f ca="1">SMALL($AO$3:$AO$86,ROWS(AO$3:AO63))</f>
        <v>28.567429739866743</v>
      </c>
      <c r="AQ63" s="119">
        <f t="shared" ca="1" si="15"/>
        <v>1.3626771737828534</v>
      </c>
      <c r="AR63" s="119">
        <f t="shared" si="23"/>
        <v>1</v>
      </c>
      <c r="AS63" s="86">
        <f t="shared" ca="1" si="7"/>
        <v>39</v>
      </c>
      <c r="AT63" s="86">
        <f t="shared" ca="1" si="16"/>
        <v>0.523934998171111</v>
      </c>
      <c r="AU63" s="86">
        <f ca="1">INDEX($AS$3:$AS$86,MATCH(SMALL($AT$3:$AT$86,ROWS(AT$3:AT63)),$AT$3:$AT$86,0))</f>
        <v>63</v>
      </c>
      <c r="AV63" s="86">
        <f ca="1">SMALL($AS$3:$AS$86,ROWS(AV$3:AV63))</f>
        <v>57</v>
      </c>
      <c r="AW63" s="94">
        <f ca="1">VLOOKUP(SMALL($BB$3:$BB$44,AX63),$BB$3:$BC$44,2,0)</f>
        <v>23</v>
      </c>
      <c r="AX63" s="94">
        <f t="shared" si="26"/>
        <v>31</v>
      </c>
      <c r="BA63" s="94">
        <v>61</v>
      </c>
      <c r="BB63" s="94">
        <f t="shared" ca="1" si="17"/>
        <v>0.26192789219052759</v>
      </c>
      <c r="BC63" s="94">
        <f t="shared" ca="1" si="18"/>
        <v>57</v>
      </c>
    </row>
    <row r="64" spans="1:55" ht="16.5" x14ac:dyDescent="0.3">
      <c r="A64" s="9">
        <v>62</v>
      </c>
      <c r="B64" s="109">
        <f t="shared" ca="1" si="8"/>
        <v>50</v>
      </c>
      <c r="C64" s="110">
        <f t="shared" ca="1" si="8"/>
        <v>58</v>
      </c>
      <c r="D64" s="111">
        <f t="shared" ca="1" si="9"/>
        <v>66</v>
      </c>
      <c r="E64" s="112">
        <f t="shared" ca="1" si="10"/>
        <v>60</v>
      </c>
      <c r="AN64" s="97">
        <v>61</v>
      </c>
      <c r="AO64" s="97">
        <f t="shared" ca="1" si="14"/>
        <v>27.280840992336735</v>
      </c>
      <c r="AP64" s="97">
        <f ca="1">SMALL($AO$3:$AO$86,ROWS(AO$3:AO64))</f>
        <v>28.703386524551092</v>
      </c>
      <c r="AQ64" s="119">
        <f t="shared" ca="1" si="15"/>
        <v>2.290024942357662</v>
      </c>
      <c r="AR64" s="119">
        <f t="shared" si="23"/>
        <v>1.5</v>
      </c>
      <c r="AS64" s="86">
        <f t="shared" ca="1" si="7"/>
        <v>66</v>
      </c>
      <c r="AT64" s="86">
        <f t="shared" ca="1" si="16"/>
        <v>0.8189412387779047</v>
      </c>
      <c r="AU64" s="86">
        <f ca="1">INDEX($AS$3:$AS$86,MATCH(SMALL($AT$3:$AT$86,ROWS(AT$3:AT64)),$AT$3:$AT$86,0))</f>
        <v>50</v>
      </c>
      <c r="AV64" s="86">
        <f ca="1">SMALL($AS$3:$AS$86,ROWS(AV$3:AV64))</f>
        <v>58</v>
      </c>
      <c r="AW64" s="94">
        <f ca="1">VLOOKUP(SMALL($BB$45:$BB$86,AX64),$BB$45:$BC$86,2,0)</f>
        <v>60</v>
      </c>
      <c r="AX64" s="94">
        <f t="shared" si="26"/>
        <v>31</v>
      </c>
      <c r="BA64" s="94">
        <v>62</v>
      </c>
      <c r="BB64" s="94">
        <f t="shared" ca="1" si="17"/>
        <v>0.71125283744943157</v>
      </c>
      <c r="BC64" s="94">
        <f t="shared" ca="1" si="18"/>
        <v>58</v>
      </c>
    </row>
    <row r="65" spans="1:55" ht="16.5" x14ac:dyDescent="0.3">
      <c r="A65" s="9">
        <v>63</v>
      </c>
      <c r="B65" s="109">
        <f t="shared" ca="1" si="8"/>
        <v>43</v>
      </c>
      <c r="C65" s="110">
        <f t="shared" ca="1" si="8"/>
        <v>60</v>
      </c>
      <c r="D65" s="111">
        <f t="shared" ca="1" si="9"/>
        <v>60</v>
      </c>
      <c r="E65" s="112">
        <f t="shared" ca="1" si="10"/>
        <v>69</v>
      </c>
      <c r="AN65" s="97">
        <v>64</v>
      </c>
      <c r="AO65" s="97">
        <f t="shared" ca="1" si="14"/>
        <v>23.536641592905408</v>
      </c>
      <c r="AP65" s="97">
        <f ca="1">SMALL($AO$3:$AO$86,ROWS(AO$3:AO65))</f>
        <v>29.181558334874765</v>
      </c>
      <c r="AQ65" s="119">
        <f t="shared" ca="1" si="15"/>
        <v>2.0383713168967992</v>
      </c>
      <c r="AR65" s="119">
        <f t="shared" si="23"/>
        <v>2</v>
      </c>
      <c r="AS65" s="86">
        <f t="shared" ca="1" si="7"/>
        <v>60</v>
      </c>
      <c r="AT65" s="86">
        <f t="shared" ca="1" si="16"/>
        <v>0.36853839989657833</v>
      </c>
      <c r="AU65" s="86">
        <f ca="1">INDEX($AS$3:$AS$86,MATCH(SMALL($AT$3:$AT$86,ROWS(AT$3:AT65)),$AT$3:$AT$86,0))</f>
        <v>43</v>
      </c>
      <c r="AV65" s="86">
        <f ca="1">SMALL($AS$3:$AS$86,ROWS(AV$3:AV65))</f>
        <v>60</v>
      </c>
      <c r="AW65" s="94">
        <f ca="1">VLOOKUP(SMALL($BB$45:$BB$86,AX65),$BB$45:$BC$86,2,0)</f>
        <v>69</v>
      </c>
      <c r="AX65" s="94">
        <f t="shared" si="26"/>
        <v>32</v>
      </c>
      <c r="BA65" s="94">
        <v>63</v>
      </c>
      <c r="BB65" s="94">
        <f t="shared" ca="1" si="17"/>
        <v>0.30047632657939316</v>
      </c>
      <c r="BC65" s="94">
        <f t="shared" ca="1" si="18"/>
        <v>60</v>
      </c>
    </row>
    <row r="66" spans="1:55" ht="16.5" x14ac:dyDescent="0.3">
      <c r="A66" s="9">
        <v>64</v>
      </c>
      <c r="B66" s="109">
        <f t="shared" ca="1" si="8"/>
        <v>30</v>
      </c>
      <c r="C66" s="110">
        <f t="shared" ca="1" si="8"/>
        <v>60</v>
      </c>
      <c r="D66" s="111">
        <f t="shared" ca="1" si="9"/>
        <v>50</v>
      </c>
      <c r="E66" s="112">
        <f t="shared" ca="1" si="10"/>
        <v>29</v>
      </c>
      <c r="AN66" s="97">
        <v>63</v>
      </c>
      <c r="AO66" s="97">
        <f t="shared" ca="1" si="14"/>
        <v>23.148105356576469</v>
      </c>
      <c r="AP66" s="97">
        <f ca="1">SMALL($AO$3:$AO$86,ROWS(AO$3:AO66))</f>
        <v>29.243164001760132</v>
      </c>
      <c r="AQ66" s="119">
        <f t="shared" ca="1" si="15"/>
        <v>1.6964770355985257</v>
      </c>
      <c r="AR66" s="119">
        <f t="shared" si="23"/>
        <v>1</v>
      </c>
      <c r="AS66" s="86">
        <f t="shared" ca="1" si="7"/>
        <v>50</v>
      </c>
      <c r="AT66" s="86">
        <f t="shared" ca="1" si="16"/>
        <v>6.737898329183345E-2</v>
      </c>
      <c r="AU66" s="86">
        <f ca="1">INDEX($AS$3:$AS$86,MATCH(SMALL($AT$3:$AT$86,ROWS(AT$3:AT66)),$AT$3:$AT$86,0))</f>
        <v>30</v>
      </c>
      <c r="AV66" s="86">
        <f ca="1">SMALL($AS$3:$AS$86,ROWS(AV$3:AV66))</f>
        <v>60</v>
      </c>
      <c r="AW66" s="94">
        <f ca="1">VLOOKUP(SMALL($BB$3:$BB$44,AX66),$BB$3:$BC$44,2,0)</f>
        <v>29</v>
      </c>
      <c r="AX66" s="94">
        <f t="shared" si="26"/>
        <v>32</v>
      </c>
      <c r="BA66" s="94">
        <v>64</v>
      </c>
      <c r="BB66" s="94">
        <f t="shared" ca="1" si="17"/>
        <v>0.69893606499183514</v>
      </c>
      <c r="BC66" s="94">
        <f t="shared" ca="1" si="18"/>
        <v>60</v>
      </c>
    </row>
    <row r="67" spans="1:55" ht="16.5" x14ac:dyDescent="0.3">
      <c r="A67" s="9">
        <v>65</v>
      </c>
      <c r="B67" s="109">
        <f t="shared" ca="1" si="8"/>
        <v>46</v>
      </c>
      <c r="C67" s="110">
        <f t="shared" ca="1" si="8"/>
        <v>60</v>
      </c>
      <c r="D67" s="111">
        <f t="shared" ca="1" si="9"/>
        <v>40</v>
      </c>
      <c r="E67" s="112">
        <f t="shared" ca="1" si="10"/>
        <v>41</v>
      </c>
      <c r="AN67" s="97">
        <v>68</v>
      </c>
      <c r="AO67" s="97">
        <f t="shared" ca="1" si="14"/>
        <v>19.056849633926568</v>
      </c>
      <c r="AP67" s="97">
        <f ca="1">SMALL($AO$3:$AO$86,ROWS(AO$3:AO67))</f>
        <v>29.389480130001097</v>
      </c>
      <c r="AQ67" s="119">
        <f t="shared" ca="1" si="15"/>
        <v>1.3575415987366057</v>
      </c>
      <c r="AR67" s="119">
        <f t="shared" si="23"/>
        <v>1</v>
      </c>
      <c r="AS67" s="86">
        <f t="shared" ref="AS67:AS86" ca="1" si="27">ROUNDUP(AP67*AQ67,0)</f>
        <v>40</v>
      </c>
      <c r="AT67" s="86">
        <f t="shared" ca="1" si="16"/>
        <v>0.32666075782497994</v>
      </c>
      <c r="AU67" s="86">
        <f ca="1">INDEX($AS$3:$AS$86,MATCH(SMALL($AT$3:$AT$86,ROWS(AT$3:AT67)),$AT$3:$AT$86,0))</f>
        <v>46</v>
      </c>
      <c r="AV67" s="86">
        <f ca="1">SMALL($AS$3:$AS$86,ROWS(AV$3:AV67))</f>
        <v>60</v>
      </c>
      <c r="AW67" s="94">
        <f ca="1">VLOOKUP(SMALL($BB$3:$BB$44,AX67),$BB$3:$BC$44,2,0)</f>
        <v>41</v>
      </c>
      <c r="AX67" s="94">
        <f t="shared" si="26"/>
        <v>33</v>
      </c>
      <c r="BA67" s="94">
        <v>65</v>
      </c>
      <c r="BB67" s="94">
        <f t="shared" ca="1" si="17"/>
        <v>0.3289521486404462</v>
      </c>
      <c r="BC67" s="94">
        <f t="shared" ca="1" si="18"/>
        <v>60</v>
      </c>
    </row>
    <row r="68" spans="1:55" ht="16.5" x14ac:dyDescent="0.3">
      <c r="A68" s="9">
        <v>66</v>
      </c>
      <c r="B68" s="109">
        <f t="shared" ref="B68:C86" ca="1" si="28">AU68</f>
        <v>41</v>
      </c>
      <c r="C68" s="110">
        <f t="shared" ca="1" si="28"/>
        <v>61</v>
      </c>
      <c r="D68" s="111">
        <f t="shared" ref="D68:D86" ca="1" si="29">AS68</f>
        <v>47</v>
      </c>
      <c r="E68" s="112">
        <f t="shared" ref="E68:E86" ca="1" si="30">AW68</f>
        <v>58</v>
      </c>
      <c r="AN68" s="97">
        <v>66</v>
      </c>
      <c r="AO68" s="97">
        <f t="shared" ref="AO68:AO86" ca="1" si="31">ABS(_xlfn.NORM.INV(RAND(),$AQ$1,$AS$1))</f>
        <v>15.04733062408145</v>
      </c>
      <c r="AP68" s="97">
        <f ca="1">SMALL($AO$3:$AO$86,ROWS(AO$3:AO68))</f>
        <v>29.554992340725725</v>
      </c>
      <c r="AQ68" s="119">
        <f t="shared" ref="AQ68:AQ86" ca="1" si="32">AR68+RAND()</f>
        <v>1.5813883549509216</v>
      </c>
      <c r="AR68" s="119">
        <f t="shared" si="23"/>
        <v>1.5</v>
      </c>
      <c r="AS68" s="86">
        <f t="shared" ca="1" si="27"/>
        <v>47</v>
      </c>
      <c r="AT68" s="86">
        <f t="shared" ref="AT68:AT86" ca="1" si="33">RAND()</f>
        <v>0.31302391202316815</v>
      </c>
      <c r="AU68" s="86">
        <f ca="1">INDEX($AS$3:$AS$86,MATCH(SMALL($AT$3:$AT$86,ROWS(AT$3:AT68)),$AT$3:$AT$86,0))</f>
        <v>41</v>
      </c>
      <c r="AV68" s="86">
        <f ca="1">SMALL($AS$3:$AS$86,ROWS(AV$3:AV68))</f>
        <v>61</v>
      </c>
      <c r="AW68" s="94">
        <f ca="1">VLOOKUP(SMALL($BB$45:$BB$86,AX68),$BB$45:$BC$86,2,0)</f>
        <v>58</v>
      </c>
      <c r="AX68" s="94">
        <f t="shared" si="26"/>
        <v>33</v>
      </c>
      <c r="BA68" s="94">
        <v>66</v>
      </c>
      <c r="BB68" s="94">
        <f t="shared" ref="BB68:BB86" ca="1" si="34">RAND()</f>
        <v>0.77597032515626252</v>
      </c>
      <c r="BC68" s="94">
        <f t="shared" ref="BC68:BC86" ca="1" si="35">AV68</f>
        <v>61</v>
      </c>
    </row>
    <row r="69" spans="1:55" ht="16.5" x14ac:dyDescent="0.3">
      <c r="A69" s="9">
        <v>67</v>
      </c>
      <c r="B69" s="109">
        <f t="shared" ca="1" si="28"/>
        <v>30</v>
      </c>
      <c r="C69" s="110">
        <f t="shared" ca="1" si="28"/>
        <v>61</v>
      </c>
      <c r="D69" s="111">
        <f t="shared" ca="1" si="29"/>
        <v>70</v>
      </c>
      <c r="E69" s="112">
        <f t="shared" ca="1" si="30"/>
        <v>49</v>
      </c>
      <c r="AN69" s="97">
        <v>67</v>
      </c>
      <c r="AO69" s="97">
        <f t="shared" ca="1" si="31"/>
        <v>26.316914857310842</v>
      </c>
      <c r="AP69" s="97">
        <f ca="1">SMALL($AO$3:$AO$86,ROWS(AO$3:AO69))</f>
        <v>29.602906525515277</v>
      </c>
      <c r="AQ69" s="119">
        <f t="shared" ca="1" si="32"/>
        <v>2.3398475503720646</v>
      </c>
      <c r="AR69" s="119">
        <f t="shared" si="23"/>
        <v>2</v>
      </c>
      <c r="AS69" s="86">
        <f t="shared" ca="1" si="27"/>
        <v>70</v>
      </c>
      <c r="AT69" s="86">
        <f t="shared" ca="1" si="33"/>
        <v>0.59663494538203588</v>
      </c>
      <c r="AU69" s="86">
        <f ca="1">INDEX($AS$3:$AS$86,MATCH(SMALL($AT$3:$AT$86,ROWS(AT$3:AT69)),$AT$3:$AT$86,0))</f>
        <v>30</v>
      </c>
      <c r="AV69" s="86">
        <f ca="1">SMALL($AS$3:$AS$86,ROWS(AV$3:AV69))</f>
        <v>61</v>
      </c>
      <c r="AW69" s="94">
        <f ca="1">VLOOKUP(SMALL($BB$45:$BB$86,AX69),$BB$45:$BC$86,2,0)</f>
        <v>49</v>
      </c>
      <c r="AX69" s="94">
        <f t="shared" si="26"/>
        <v>34</v>
      </c>
      <c r="BA69" s="94">
        <v>67</v>
      </c>
      <c r="BB69" s="94">
        <f t="shared" ca="1" si="34"/>
        <v>0.28771592968802651</v>
      </c>
      <c r="BC69" s="94">
        <f t="shared" ca="1" si="35"/>
        <v>61</v>
      </c>
    </row>
    <row r="70" spans="1:55" ht="16.5" x14ac:dyDescent="0.3">
      <c r="A70" s="9">
        <v>68</v>
      </c>
      <c r="B70" s="109">
        <f t="shared" ca="1" si="28"/>
        <v>41</v>
      </c>
      <c r="C70" s="110">
        <f t="shared" ca="1" si="28"/>
        <v>62</v>
      </c>
      <c r="D70" s="111">
        <f t="shared" ca="1" si="29"/>
        <v>49</v>
      </c>
      <c r="E70" s="112">
        <f t="shared" ca="1" si="30"/>
        <v>28</v>
      </c>
      <c r="AN70" s="97">
        <v>65</v>
      </c>
      <c r="AO70" s="97">
        <f t="shared" ca="1" si="31"/>
        <v>34.173503411002713</v>
      </c>
      <c r="AP70" s="97">
        <f ca="1">SMALL($AO$3:$AO$86,ROWS(AO$3:AO70))</f>
        <v>29.707116758579041</v>
      </c>
      <c r="AQ70" s="119">
        <f t="shared" ca="1" si="32"/>
        <v>1.6322195577666281</v>
      </c>
      <c r="AR70" s="119">
        <f t="shared" si="23"/>
        <v>1</v>
      </c>
      <c r="AS70" s="86">
        <f t="shared" ca="1" si="27"/>
        <v>49</v>
      </c>
      <c r="AT70" s="86">
        <f t="shared" ca="1" si="33"/>
        <v>0.57310429869830681</v>
      </c>
      <c r="AU70" s="86">
        <f ca="1">INDEX($AS$3:$AS$86,MATCH(SMALL($AT$3:$AT$86,ROWS(AT$3:AT70)),$AT$3:$AT$86,0))</f>
        <v>41</v>
      </c>
      <c r="AV70" s="86">
        <f ca="1">SMALL($AS$3:$AS$86,ROWS(AV$3:AV70))</f>
        <v>62</v>
      </c>
      <c r="AW70" s="94">
        <f ca="1">VLOOKUP(SMALL($BB$3:$BB$44,AX70),$BB$3:$BC$44,2,0)</f>
        <v>28</v>
      </c>
      <c r="AX70" s="94">
        <f t="shared" si="26"/>
        <v>34</v>
      </c>
      <c r="BA70" s="94">
        <v>68</v>
      </c>
      <c r="BB70" s="94">
        <f t="shared" ca="1" si="34"/>
        <v>0.10730839000001924</v>
      </c>
      <c r="BC70" s="94">
        <f t="shared" ca="1" si="35"/>
        <v>62</v>
      </c>
    </row>
    <row r="71" spans="1:55" ht="16.5" x14ac:dyDescent="0.3">
      <c r="A71" s="9">
        <v>69</v>
      </c>
      <c r="B71" s="109">
        <f t="shared" ca="1" si="28"/>
        <v>38</v>
      </c>
      <c r="C71" s="110">
        <f t="shared" ca="1" si="28"/>
        <v>63</v>
      </c>
      <c r="D71" s="111">
        <f t="shared" ca="1" si="29"/>
        <v>34</v>
      </c>
      <c r="E71" s="112">
        <f t="shared" ca="1" si="30"/>
        <v>37</v>
      </c>
      <c r="AN71" s="97">
        <v>69</v>
      </c>
      <c r="AO71" s="97">
        <f t="shared" ca="1" si="31"/>
        <v>24.259003365219247</v>
      </c>
      <c r="AP71" s="97">
        <f ca="1">SMALL($AO$3:$AO$86,ROWS(AO$3:AO71))</f>
        <v>29.80440764773256</v>
      </c>
      <c r="AQ71" s="119">
        <f t="shared" ca="1" si="32"/>
        <v>1.1250114002939822</v>
      </c>
      <c r="AR71" s="119">
        <f t="shared" si="23"/>
        <v>1</v>
      </c>
      <c r="AS71" s="86">
        <f t="shared" ca="1" si="27"/>
        <v>34</v>
      </c>
      <c r="AT71" s="86">
        <f t="shared" ca="1" si="33"/>
        <v>0.38533975221120742</v>
      </c>
      <c r="AU71" s="86">
        <f ca="1">INDEX($AS$3:$AS$86,MATCH(SMALL($AT$3:$AT$86,ROWS(AT$3:AT71)),$AT$3:$AT$86,0))</f>
        <v>38</v>
      </c>
      <c r="AV71" s="86">
        <f ca="1">SMALL($AS$3:$AS$86,ROWS(AV$3:AV71))</f>
        <v>63</v>
      </c>
      <c r="AW71" s="94">
        <f ca="1">VLOOKUP(SMALL($BB$3:$BB$44,AX71),$BB$3:$BC$44,2,0)</f>
        <v>37</v>
      </c>
      <c r="AX71" s="94">
        <f t="shared" si="26"/>
        <v>35</v>
      </c>
      <c r="BA71" s="94">
        <v>69</v>
      </c>
      <c r="BB71" s="94">
        <f t="shared" ca="1" si="34"/>
        <v>0.4935533782739977</v>
      </c>
      <c r="BC71" s="94">
        <f t="shared" ca="1" si="35"/>
        <v>63</v>
      </c>
    </row>
    <row r="72" spans="1:55" ht="16.5" x14ac:dyDescent="0.3">
      <c r="A72" s="9">
        <v>70</v>
      </c>
      <c r="B72" s="109">
        <f t="shared" ca="1" si="28"/>
        <v>61</v>
      </c>
      <c r="C72" s="110">
        <f t="shared" ca="1" si="28"/>
        <v>63</v>
      </c>
      <c r="D72" s="111">
        <f t="shared" ca="1" si="29"/>
        <v>66</v>
      </c>
      <c r="E72" s="112">
        <f t="shared" ca="1" si="30"/>
        <v>61</v>
      </c>
      <c r="AN72" s="97">
        <v>70</v>
      </c>
      <c r="AO72" s="97">
        <f t="shared" ca="1" si="31"/>
        <v>17.253942173130199</v>
      </c>
      <c r="AP72" s="97">
        <f ca="1">SMALL($AO$3:$AO$86,ROWS(AO$3:AO72))</f>
        <v>30.036417455861621</v>
      </c>
      <c r="AQ72" s="119">
        <f t="shared" ca="1" si="32"/>
        <v>2.1924231215618142</v>
      </c>
      <c r="AR72" s="119">
        <f t="shared" ref="AR72:AR86" si="36">AR68</f>
        <v>1.5</v>
      </c>
      <c r="AS72" s="86">
        <f t="shared" ca="1" si="27"/>
        <v>66</v>
      </c>
      <c r="AT72" s="86">
        <f t="shared" ca="1" si="33"/>
        <v>0.81860152269665754</v>
      </c>
      <c r="AU72" s="86">
        <f ca="1">INDEX($AS$3:$AS$86,MATCH(SMALL($AT$3:$AT$86,ROWS(AT$3:AT72)),$AT$3:$AT$86,0))</f>
        <v>61</v>
      </c>
      <c r="AV72" s="86">
        <f ca="1">SMALL($AS$3:$AS$86,ROWS(AV$3:AV72))</f>
        <v>63</v>
      </c>
      <c r="AW72" s="94">
        <f ca="1">VLOOKUP(SMALL($BB$45:$BB$86,AX72),$BB$45:$BC$86,2,0)</f>
        <v>61</v>
      </c>
      <c r="AX72" s="94">
        <f t="shared" si="26"/>
        <v>35</v>
      </c>
      <c r="BA72" s="94">
        <v>70</v>
      </c>
      <c r="BB72" s="94">
        <f t="shared" ca="1" si="34"/>
        <v>0.93821796705509963</v>
      </c>
      <c r="BC72" s="94">
        <f t="shared" ca="1" si="35"/>
        <v>63</v>
      </c>
    </row>
    <row r="73" spans="1:55" ht="16.5" x14ac:dyDescent="0.3">
      <c r="A73" s="9">
        <v>71</v>
      </c>
      <c r="B73" s="109">
        <f t="shared" ca="1" si="28"/>
        <v>49</v>
      </c>
      <c r="C73" s="110">
        <f t="shared" ca="1" si="28"/>
        <v>64</v>
      </c>
      <c r="D73" s="111">
        <f t="shared" ca="1" si="29"/>
        <v>76</v>
      </c>
      <c r="E73" s="112">
        <f t="shared" ca="1" si="30"/>
        <v>46</v>
      </c>
      <c r="AN73" s="97">
        <v>72</v>
      </c>
      <c r="AO73" s="97">
        <f t="shared" ca="1" si="31"/>
        <v>15.526730494097293</v>
      </c>
      <c r="AP73" s="97">
        <f ca="1">SMALL($AO$3:$AO$86,ROWS(AO$3:AO73))</f>
        <v>30.265566133967909</v>
      </c>
      <c r="AQ73" s="119">
        <f t="shared" ca="1" si="32"/>
        <v>2.4923796994170653</v>
      </c>
      <c r="AR73" s="119">
        <f t="shared" si="36"/>
        <v>2</v>
      </c>
      <c r="AS73" s="86">
        <f t="shared" ca="1" si="27"/>
        <v>76</v>
      </c>
      <c r="AT73" s="86">
        <f t="shared" ca="1" si="33"/>
        <v>0.34845533759950198</v>
      </c>
      <c r="AU73" s="86">
        <f ca="1">INDEX($AS$3:$AS$86,MATCH(SMALL($AT$3:$AT$86,ROWS(AT$3:AT73)),$AT$3:$AT$86,0))</f>
        <v>49</v>
      </c>
      <c r="AV73" s="86">
        <f ca="1">SMALL($AS$3:$AS$86,ROWS(AV$3:AV73))</f>
        <v>64</v>
      </c>
      <c r="AW73" s="94">
        <f ca="1">VLOOKUP(SMALL($BB$45:$BB$86,AX73),$BB$45:$BC$86,2,0)</f>
        <v>46</v>
      </c>
      <c r="AX73" s="94">
        <f t="shared" si="26"/>
        <v>36</v>
      </c>
      <c r="BA73" s="94">
        <v>71</v>
      </c>
      <c r="BB73" s="94">
        <f t="shared" ca="1" si="34"/>
        <v>0.35620144099068418</v>
      </c>
      <c r="BC73" s="94">
        <f t="shared" ca="1" si="35"/>
        <v>64</v>
      </c>
    </row>
    <row r="74" spans="1:55" ht="16.5" x14ac:dyDescent="0.3">
      <c r="A74" s="9">
        <v>72</v>
      </c>
      <c r="B74" s="109">
        <f t="shared" ca="1" si="28"/>
        <v>66</v>
      </c>
      <c r="C74" s="110">
        <f t="shared" ca="1" si="28"/>
        <v>66</v>
      </c>
      <c r="D74" s="111">
        <f t="shared" ca="1" si="29"/>
        <v>55</v>
      </c>
      <c r="E74" s="112">
        <f t="shared" ca="1" si="30"/>
        <v>44</v>
      </c>
      <c r="AN74" s="97">
        <v>71</v>
      </c>
      <c r="AO74" s="97">
        <f t="shared" ca="1" si="31"/>
        <v>22.505523593463092</v>
      </c>
      <c r="AP74" s="97">
        <f ca="1">SMALL($AO$3:$AO$86,ROWS(AO$3:AO74))</f>
        <v>30.348988428486528</v>
      </c>
      <c r="AQ74" s="119">
        <f t="shared" ca="1" si="32"/>
        <v>1.8029924868310079</v>
      </c>
      <c r="AR74" s="119">
        <f t="shared" si="36"/>
        <v>1</v>
      </c>
      <c r="AS74" s="86">
        <f t="shared" ca="1" si="27"/>
        <v>55</v>
      </c>
      <c r="AT74" s="86">
        <f t="shared" ca="1" si="33"/>
        <v>0.19887942210768539</v>
      </c>
      <c r="AU74" s="86">
        <f ca="1">INDEX($AS$3:$AS$86,MATCH(SMALL($AT$3:$AT$86,ROWS(AT$3:AT74)),$AT$3:$AT$86,0))</f>
        <v>66</v>
      </c>
      <c r="AV74" s="86">
        <f ca="1">SMALL($AS$3:$AS$86,ROWS(AV$3:AV74))</f>
        <v>66</v>
      </c>
      <c r="AW74" s="94">
        <f ca="1">VLOOKUP(SMALL($BB$3:$BB$44,AX74),$BB$3:$BC$44,2,0)</f>
        <v>44</v>
      </c>
      <c r="AX74" s="94">
        <f t="shared" si="26"/>
        <v>36</v>
      </c>
      <c r="BA74" s="94">
        <v>72</v>
      </c>
      <c r="BB74" s="94">
        <f t="shared" ca="1" si="34"/>
        <v>0.29246044656338044</v>
      </c>
      <c r="BC74" s="94">
        <f t="shared" ca="1" si="35"/>
        <v>66</v>
      </c>
    </row>
    <row r="75" spans="1:55" ht="16.5" x14ac:dyDescent="0.3">
      <c r="A75" s="9">
        <v>73</v>
      </c>
      <c r="B75" s="109">
        <f t="shared" ca="1" si="28"/>
        <v>66</v>
      </c>
      <c r="C75" s="110">
        <f t="shared" ca="1" si="28"/>
        <v>66</v>
      </c>
      <c r="D75" s="111">
        <f t="shared" ca="1" si="29"/>
        <v>46</v>
      </c>
      <c r="E75" s="112">
        <f t="shared" ca="1" si="30"/>
        <v>45</v>
      </c>
      <c r="AN75" s="97">
        <v>75</v>
      </c>
      <c r="AO75" s="97">
        <f t="shared" ca="1" si="31"/>
        <v>30.265566133967909</v>
      </c>
      <c r="AP75" s="97">
        <f ca="1">SMALL($AO$3:$AO$86,ROWS(AO$3:AO75))</f>
        <v>30.530368314447998</v>
      </c>
      <c r="AQ75" s="119">
        <f t="shared" ca="1" si="32"/>
        <v>1.4771703911466958</v>
      </c>
      <c r="AR75" s="119">
        <f t="shared" si="36"/>
        <v>1</v>
      </c>
      <c r="AS75" s="86">
        <f t="shared" ca="1" si="27"/>
        <v>46</v>
      </c>
      <c r="AT75" s="86">
        <f t="shared" ca="1" si="33"/>
        <v>0.32564824116749702</v>
      </c>
      <c r="AU75" s="86">
        <f ca="1">INDEX($AS$3:$AS$86,MATCH(SMALL($AT$3:$AT$86,ROWS(AT$3:AT75)),$AT$3:$AT$86,0))</f>
        <v>66</v>
      </c>
      <c r="AV75" s="86">
        <f ca="1">SMALL($AS$3:$AS$86,ROWS(AV$3:AV75))</f>
        <v>66</v>
      </c>
      <c r="AW75" s="94">
        <f ca="1">VLOOKUP(SMALL($BB$3:$BB$44,AX75),$BB$3:$BC$44,2,0)</f>
        <v>45</v>
      </c>
      <c r="AX75" s="94">
        <f t="shared" ref="AX75:AX86" si="37">2+AX71</f>
        <v>37</v>
      </c>
      <c r="BA75" s="94">
        <v>73</v>
      </c>
      <c r="BB75" s="94">
        <f t="shared" ca="1" si="34"/>
        <v>0.21201802931043168</v>
      </c>
      <c r="BC75" s="94">
        <f t="shared" ca="1" si="35"/>
        <v>66</v>
      </c>
    </row>
    <row r="76" spans="1:55" ht="16.5" x14ac:dyDescent="0.3">
      <c r="A76" s="9">
        <v>74</v>
      </c>
      <c r="B76" s="109">
        <f t="shared" ca="1" si="28"/>
        <v>28</v>
      </c>
      <c r="C76" s="110">
        <f t="shared" ca="1" si="28"/>
        <v>69</v>
      </c>
      <c r="D76" s="111">
        <f t="shared" ca="1" si="29"/>
        <v>57</v>
      </c>
      <c r="E76" s="112">
        <f t="shared" ca="1" si="30"/>
        <v>69</v>
      </c>
      <c r="AN76" s="97">
        <v>74</v>
      </c>
      <c r="AO76" s="97">
        <f t="shared" ca="1" si="31"/>
        <v>17.695438794246765</v>
      </c>
      <c r="AP76" s="97">
        <f ca="1">SMALL($AO$3:$AO$86,ROWS(AO$3:AO76))</f>
        <v>31.194789534311059</v>
      </c>
      <c r="AQ76" s="119">
        <f t="shared" ca="1" si="32"/>
        <v>1.8186445501987694</v>
      </c>
      <c r="AR76" s="119">
        <f t="shared" si="36"/>
        <v>1.5</v>
      </c>
      <c r="AS76" s="86">
        <f t="shared" ca="1" si="27"/>
        <v>57</v>
      </c>
      <c r="AT76" s="86">
        <f t="shared" ca="1" si="33"/>
        <v>0.62888475306520919</v>
      </c>
      <c r="AU76" s="86">
        <f ca="1">INDEX($AS$3:$AS$86,MATCH(SMALL($AT$3:$AT$86,ROWS(AT$3:AT76)),$AT$3:$AT$86,0))</f>
        <v>28</v>
      </c>
      <c r="AV76" s="86">
        <f ca="1">SMALL($AS$3:$AS$86,ROWS(AV$3:AV76))</f>
        <v>69</v>
      </c>
      <c r="AW76" s="94">
        <f ca="1">VLOOKUP(SMALL($BB$45:$BB$86,AX76),$BB$45:$BC$86,2,0)</f>
        <v>69</v>
      </c>
      <c r="AX76" s="94">
        <f t="shared" si="37"/>
        <v>37</v>
      </c>
      <c r="BA76" s="94">
        <v>74</v>
      </c>
      <c r="BB76" s="94">
        <f t="shared" ca="1" si="34"/>
        <v>0.70282250342394448</v>
      </c>
      <c r="BC76" s="94">
        <f t="shared" ca="1" si="35"/>
        <v>69</v>
      </c>
    </row>
    <row r="77" spans="1:55" ht="16.5" x14ac:dyDescent="0.3">
      <c r="A77" s="9">
        <v>75</v>
      </c>
      <c r="B77" s="109">
        <f t="shared" ca="1" si="28"/>
        <v>50</v>
      </c>
      <c r="C77" s="110">
        <f t="shared" ca="1" si="28"/>
        <v>69</v>
      </c>
      <c r="D77" s="111">
        <f t="shared" ca="1" si="29"/>
        <v>76</v>
      </c>
      <c r="E77" s="112">
        <f t="shared" ca="1" si="30"/>
        <v>46</v>
      </c>
      <c r="AN77" s="97">
        <v>73</v>
      </c>
      <c r="AO77" s="97">
        <f t="shared" ca="1" si="31"/>
        <v>24.266206332828862</v>
      </c>
      <c r="AP77" s="97">
        <f ca="1">SMALL($AO$3:$AO$86,ROWS(AO$3:AO77))</f>
        <v>31.749074143803327</v>
      </c>
      <c r="AQ77" s="119">
        <f t="shared" ca="1" si="32"/>
        <v>2.3664353910939617</v>
      </c>
      <c r="AR77" s="119">
        <f t="shared" si="36"/>
        <v>2</v>
      </c>
      <c r="AS77" s="86">
        <f t="shared" ca="1" si="27"/>
        <v>76</v>
      </c>
      <c r="AT77" s="86">
        <f t="shared" ca="1" si="33"/>
        <v>0.10384429821394203</v>
      </c>
      <c r="AU77" s="86">
        <f ca="1">INDEX($AS$3:$AS$86,MATCH(SMALL($AT$3:$AT$86,ROWS(AT$3:AT77)),$AT$3:$AT$86,0))</f>
        <v>50</v>
      </c>
      <c r="AV77" s="86">
        <f ca="1">SMALL($AS$3:$AS$86,ROWS(AV$3:AV77))</f>
        <v>69</v>
      </c>
      <c r="AW77" s="94">
        <f ca="1">VLOOKUP(SMALL($BB$45:$BB$86,AX77),$BB$45:$BC$86,2,0)</f>
        <v>46</v>
      </c>
      <c r="AX77" s="94">
        <f t="shared" si="37"/>
        <v>38</v>
      </c>
      <c r="BA77" s="94">
        <v>75</v>
      </c>
      <c r="BB77" s="94">
        <f t="shared" ca="1" si="34"/>
        <v>0.90432736035321792</v>
      </c>
      <c r="BC77" s="94">
        <f t="shared" ca="1" si="35"/>
        <v>69</v>
      </c>
    </row>
    <row r="78" spans="1:55" ht="16.5" x14ac:dyDescent="0.3">
      <c r="A78" s="9">
        <v>76</v>
      </c>
      <c r="B78" s="109">
        <f t="shared" ca="1" si="28"/>
        <v>70</v>
      </c>
      <c r="C78" s="110">
        <f t="shared" ca="1" si="28"/>
        <v>70</v>
      </c>
      <c r="D78" s="111">
        <f t="shared" ca="1" si="29"/>
        <v>44</v>
      </c>
      <c r="E78" s="112">
        <f t="shared" ca="1" si="30"/>
        <v>26</v>
      </c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97">
        <v>74</v>
      </c>
      <c r="AO78" s="97">
        <f t="shared" ca="1" si="31"/>
        <v>26.906540931905628</v>
      </c>
      <c r="AP78" s="97">
        <f ca="1">SMALL($AO$3:$AO$86,ROWS(AO$3:AO78))</f>
        <v>32.083422084018338</v>
      </c>
      <c r="AQ78" s="119">
        <f t="shared" ca="1" si="32"/>
        <v>1.3467238411102143</v>
      </c>
      <c r="AR78" s="119">
        <f t="shared" si="36"/>
        <v>1</v>
      </c>
      <c r="AS78" s="86">
        <f t="shared" ca="1" si="27"/>
        <v>44</v>
      </c>
      <c r="AT78" s="86">
        <f t="shared" ca="1" si="33"/>
        <v>0.23771346979018459</v>
      </c>
      <c r="AU78" s="86">
        <f ca="1">INDEX($AS$3:$AS$86,MATCH(SMALL($AT$3:$AT$86,ROWS(AT$3:AT78)),$AT$3:$AT$86,0))</f>
        <v>70</v>
      </c>
      <c r="AV78" s="86">
        <f ca="1">SMALL($AS$3:$AS$86,ROWS(AV$3:AV78))</f>
        <v>70</v>
      </c>
      <c r="AW78" s="94">
        <f ca="1">VLOOKUP(SMALL($BB$3:$BB$44,AX78),$BB$3:$BC$44,2,0)</f>
        <v>26</v>
      </c>
      <c r="AX78" s="94">
        <f t="shared" si="37"/>
        <v>38</v>
      </c>
      <c r="BA78" s="94">
        <v>76</v>
      </c>
      <c r="BB78" s="94">
        <f t="shared" ca="1" si="34"/>
        <v>0.94325177856106135</v>
      </c>
      <c r="BC78" s="94">
        <f t="shared" ca="1" si="35"/>
        <v>70</v>
      </c>
    </row>
    <row r="79" spans="1:55" ht="16.5" x14ac:dyDescent="0.3">
      <c r="A79" s="9">
        <v>77</v>
      </c>
      <c r="B79" s="109">
        <f t="shared" ca="1" si="28"/>
        <v>41</v>
      </c>
      <c r="C79" s="110">
        <f t="shared" ca="1" si="28"/>
        <v>70</v>
      </c>
      <c r="D79" s="111">
        <f t="shared" ca="1" si="29"/>
        <v>58</v>
      </c>
      <c r="E79" s="112">
        <f t="shared" ca="1" si="30"/>
        <v>38</v>
      </c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97">
        <v>75</v>
      </c>
      <c r="AO79" s="97">
        <f t="shared" ca="1" si="31"/>
        <v>24.026527842926829</v>
      </c>
      <c r="AP79" s="97">
        <f ca="1">SMALL($AO$3:$AO$86,ROWS(AO$3:AO79))</f>
        <v>32.481620066124933</v>
      </c>
      <c r="AQ79" s="119">
        <f t="shared" ca="1" si="32"/>
        <v>1.7650050590033839</v>
      </c>
      <c r="AR79" s="119">
        <f t="shared" si="36"/>
        <v>1</v>
      </c>
      <c r="AS79" s="86">
        <f t="shared" ca="1" si="27"/>
        <v>58</v>
      </c>
      <c r="AT79" s="86">
        <f t="shared" ca="1" si="33"/>
        <v>0.57627792105957742</v>
      </c>
      <c r="AU79" s="86">
        <f ca="1">INDEX($AS$3:$AS$86,MATCH(SMALL($AT$3:$AT$86,ROWS(AT$3:AT79)),$AT$3:$AT$86,0))</f>
        <v>41</v>
      </c>
      <c r="AV79" s="86">
        <f ca="1">SMALL($AS$3:$AS$86,ROWS(AV$3:AV79))</f>
        <v>70</v>
      </c>
      <c r="AW79" s="94">
        <f ca="1">VLOOKUP(SMALL($BB$3:$BB$44,AX79),$BB$3:$BC$44,2,0)</f>
        <v>38</v>
      </c>
      <c r="AX79" s="94">
        <f t="shared" si="37"/>
        <v>39</v>
      </c>
      <c r="BA79" s="94">
        <v>77</v>
      </c>
      <c r="BB79" s="94">
        <f t="shared" ca="1" si="34"/>
        <v>0.91586417021285071</v>
      </c>
      <c r="BC79" s="94">
        <f t="shared" ca="1" si="35"/>
        <v>70</v>
      </c>
    </row>
    <row r="80" spans="1:55" ht="16.5" x14ac:dyDescent="0.3">
      <c r="A80" s="9">
        <v>78</v>
      </c>
      <c r="B80" s="109">
        <f t="shared" ca="1" si="28"/>
        <v>60</v>
      </c>
      <c r="C80" s="110">
        <f t="shared" ca="1" si="28"/>
        <v>70</v>
      </c>
      <c r="D80" s="111">
        <f t="shared" ca="1" si="29"/>
        <v>64</v>
      </c>
      <c r="E80" s="112">
        <f t="shared" ca="1" si="30"/>
        <v>51</v>
      </c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97">
        <v>76</v>
      </c>
      <c r="AO80" s="97">
        <f t="shared" ca="1" si="31"/>
        <v>21.036617426289389</v>
      </c>
      <c r="AP80" s="97">
        <f ca="1">SMALL($AO$3:$AO$86,ROWS(AO$3:AO80))</f>
        <v>33.271882426470881</v>
      </c>
      <c r="AQ80" s="119">
        <f t="shared" ca="1" si="32"/>
        <v>1.9150352978218206</v>
      </c>
      <c r="AR80" s="119">
        <f t="shared" si="36"/>
        <v>1.5</v>
      </c>
      <c r="AS80" s="86">
        <f t="shared" ca="1" si="27"/>
        <v>64</v>
      </c>
      <c r="AT80" s="86">
        <f t="shared" ca="1" si="33"/>
        <v>0.22531991475911817</v>
      </c>
      <c r="AU80" s="86">
        <f ca="1">INDEX($AS$3:$AS$86,MATCH(SMALL($AT$3:$AT$86,ROWS(AT$3:AT80)),$AT$3:$AT$86,0))</f>
        <v>60</v>
      </c>
      <c r="AV80" s="86">
        <f ca="1">SMALL($AS$3:$AS$86,ROWS(AV$3:AV80))</f>
        <v>70</v>
      </c>
      <c r="AW80" s="94">
        <f ca="1">VLOOKUP(SMALL($BB$45:$BB$86,AX80),$BB$45:$BC$86,2,0)</f>
        <v>51</v>
      </c>
      <c r="AX80" s="94">
        <f t="shared" si="37"/>
        <v>39</v>
      </c>
      <c r="BA80" s="94">
        <v>78</v>
      </c>
      <c r="BB80" s="94">
        <f t="shared" ca="1" si="34"/>
        <v>0.65075369806313899</v>
      </c>
      <c r="BC80" s="94">
        <f t="shared" ca="1" si="35"/>
        <v>70</v>
      </c>
    </row>
    <row r="81" spans="1:55" ht="16.5" x14ac:dyDescent="0.3">
      <c r="A81" s="9">
        <v>79</v>
      </c>
      <c r="B81" s="109">
        <f t="shared" ca="1" si="28"/>
        <v>51</v>
      </c>
      <c r="C81" s="110">
        <f t="shared" ca="1" si="28"/>
        <v>72</v>
      </c>
      <c r="D81" s="111">
        <f t="shared" ca="1" si="29"/>
        <v>85</v>
      </c>
      <c r="E81" s="112">
        <f t="shared" ca="1" si="30"/>
        <v>70</v>
      </c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97">
        <v>77</v>
      </c>
      <c r="AO81" s="97">
        <f t="shared" ca="1" si="31"/>
        <v>33.352008551794647</v>
      </c>
      <c r="AP81" s="97">
        <f ca="1">SMALL($AO$3:$AO$86,ROWS(AO$3:AO81))</f>
        <v>33.352008551794647</v>
      </c>
      <c r="AQ81" s="119">
        <f t="shared" ca="1" si="32"/>
        <v>2.5392934168786825</v>
      </c>
      <c r="AR81" s="119">
        <f t="shared" si="36"/>
        <v>2</v>
      </c>
      <c r="AS81" s="86">
        <f t="shared" ca="1" si="27"/>
        <v>85</v>
      </c>
      <c r="AT81" s="86">
        <f t="shared" ca="1" si="33"/>
        <v>0.62390263885199115</v>
      </c>
      <c r="AU81" s="86">
        <f ca="1">INDEX($AS$3:$AS$86,MATCH(SMALL($AT$3:$AT$86,ROWS(AT$3:AT81)),$AT$3:$AT$86,0))</f>
        <v>51</v>
      </c>
      <c r="AV81" s="86">
        <f ca="1">SMALL($AS$3:$AS$86,ROWS(AV$3:AV81))</f>
        <v>72</v>
      </c>
      <c r="AW81" s="94">
        <f ca="1">VLOOKUP(SMALL($BB$45:$BB$86,AX81),$BB$45:$BC$86,2,0)</f>
        <v>70</v>
      </c>
      <c r="AX81" s="94">
        <f t="shared" si="37"/>
        <v>40</v>
      </c>
      <c r="BA81" s="94">
        <v>79</v>
      </c>
      <c r="BB81" s="94">
        <f t="shared" ca="1" si="34"/>
        <v>4.7550476029819988E-2</v>
      </c>
      <c r="BC81" s="94">
        <f t="shared" ca="1" si="35"/>
        <v>72</v>
      </c>
    </row>
    <row r="82" spans="1:55" ht="16.5" x14ac:dyDescent="0.3">
      <c r="A82" s="9">
        <v>80</v>
      </c>
      <c r="B82" s="109">
        <f t="shared" ca="1" si="28"/>
        <v>30</v>
      </c>
      <c r="C82" s="110">
        <f t="shared" ca="1" si="28"/>
        <v>74</v>
      </c>
      <c r="D82" s="111">
        <f t="shared" ca="1" si="29"/>
        <v>46</v>
      </c>
      <c r="E82" s="112">
        <f t="shared" ca="1" si="30"/>
        <v>42</v>
      </c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97">
        <v>78</v>
      </c>
      <c r="AO82" s="97">
        <f t="shared" ca="1" si="31"/>
        <v>18.386073879161991</v>
      </c>
      <c r="AP82" s="97">
        <f ca="1">SMALL($AO$3:$AO$86,ROWS(AO$3:AO82))</f>
        <v>34.173503411002713</v>
      </c>
      <c r="AQ82" s="119">
        <f t="shared" ca="1" si="32"/>
        <v>1.3449866449745991</v>
      </c>
      <c r="AR82" s="119">
        <f t="shared" si="36"/>
        <v>1</v>
      </c>
      <c r="AS82" s="86">
        <f t="shared" ca="1" si="27"/>
        <v>46</v>
      </c>
      <c r="AT82" s="86">
        <f t="shared" ca="1" si="33"/>
        <v>0.43511511017396876</v>
      </c>
      <c r="AU82" s="86">
        <f ca="1">INDEX($AS$3:$AS$86,MATCH(SMALL($AT$3:$AT$86,ROWS(AT$3:AT82)),$AT$3:$AT$86,0))</f>
        <v>30</v>
      </c>
      <c r="AV82" s="86">
        <f ca="1">SMALL($AS$3:$AS$86,ROWS(AV$3:AV82))</f>
        <v>74</v>
      </c>
      <c r="AW82" s="94">
        <f ca="1">VLOOKUP(SMALL($BB$3:$BB$44,AX82),$BB$3:$BC$44,2,0)</f>
        <v>42</v>
      </c>
      <c r="AX82" s="94">
        <f t="shared" si="37"/>
        <v>40</v>
      </c>
      <c r="BA82" s="94">
        <v>80</v>
      </c>
      <c r="BB82" s="94">
        <f t="shared" ca="1" si="34"/>
        <v>1.755636701848684E-2</v>
      </c>
      <c r="BC82" s="94">
        <f t="shared" ca="1" si="35"/>
        <v>74</v>
      </c>
    </row>
    <row r="83" spans="1:55" ht="16.5" x14ac:dyDescent="0.3">
      <c r="A83" s="9">
        <v>81</v>
      </c>
      <c r="B83" s="109">
        <f t="shared" ca="1" si="28"/>
        <v>74</v>
      </c>
      <c r="C83" s="110">
        <f t="shared" ca="1" si="28"/>
        <v>76</v>
      </c>
      <c r="D83" s="111">
        <f t="shared" ca="1" si="29"/>
        <v>43</v>
      </c>
      <c r="E83" s="112">
        <f t="shared" ca="1" si="30"/>
        <v>30</v>
      </c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97">
        <v>79</v>
      </c>
      <c r="AO83" s="97">
        <f t="shared" ca="1" si="31"/>
        <v>24.089269957714979</v>
      </c>
      <c r="AP83" s="97">
        <f ca="1">SMALL($AO$3:$AO$86,ROWS(AO$3:AO83))</f>
        <v>34.814770356806832</v>
      </c>
      <c r="AQ83" s="119">
        <f t="shared" ca="1" si="32"/>
        <v>1.2089868538134394</v>
      </c>
      <c r="AR83" s="119">
        <f t="shared" si="36"/>
        <v>1</v>
      </c>
      <c r="AS83" s="86">
        <f t="shared" ca="1" si="27"/>
        <v>43</v>
      </c>
      <c r="AT83" s="86">
        <f t="shared" ca="1" si="33"/>
        <v>0.74897321502711844</v>
      </c>
      <c r="AU83" s="86">
        <f ca="1">INDEX($AS$3:$AS$86,MATCH(SMALL($AT$3:$AT$86,ROWS(AT$3:AT83)),$AT$3:$AT$86,0))</f>
        <v>74</v>
      </c>
      <c r="AV83" s="86">
        <f ca="1">SMALL($AS$3:$AS$86,ROWS(AV$3:AV83))</f>
        <v>76</v>
      </c>
      <c r="AW83" s="94">
        <f ca="1">VLOOKUP(SMALL($BB$3:$BB$44,AX83),$BB$3:$BC$44,2,0)</f>
        <v>30</v>
      </c>
      <c r="AX83" s="94">
        <f t="shared" si="37"/>
        <v>41</v>
      </c>
      <c r="BA83" s="94">
        <v>81</v>
      </c>
      <c r="BB83" s="94">
        <f t="shared" ca="1" si="34"/>
        <v>8.775549413240169E-2</v>
      </c>
      <c r="BC83" s="94">
        <f t="shared" ca="1" si="35"/>
        <v>76</v>
      </c>
    </row>
    <row r="84" spans="1:55" ht="16.5" x14ac:dyDescent="0.3">
      <c r="A84" s="9">
        <v>82</v>
      </c>
      <c r="B84" s="109">
        <f t="shared" ca="1" si="28"/>
        <v>23</v>
      </c>
      <c r="C84" s="110">
        <f t="shared" ca="1" si="28"/>
        <v>76</v>
      </c>
      <c r="D84" s="111">
        <f t="shared" ca="1" si="29"/>
        <v>60</v>
      </c>
      <c r="E84" s="112">
        <f t="shared" ca="1" si="30"/>
        <v>63</v>
      </c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97">
        <v>80</v>
      </c>
      <c r="AO84" s="97">
        <f t="shared" ca="1" si="31"/>
        <v>21.003086740100546</v>
      </c>
      <c r="AP84" s="97">
        <f ca="1">SMALL($AO$3:$AO$86,ROWS(AO$3:AO84))</f>
        <v>35.991843283850194</v>
      </c>
      <c r="AQ84" s="119">
        <f t="shared" ca="1" si="32"/>
        <v>1.6509805551863574</v>
      </c>
      <c r="AR84" s="119">
        <f t="shared" si="36"/>
        <v>1.5</v>
      </c>
      <c r="AS84" s="86">
        <f t="shared" ca="1" si="27"/>
        <v>60</v>
      </c>
      <c r="AT84" s="86">
        <f t="shared" ca="1" si="33"/>
        <v>0.31460450917151228</v>
      </c>
      <c r="AU84" s="86">
        <f ca="1">INDEX($AS$3:$AS$86,MATCH(SMALL($AT$3:$AT$86,ROWS(AT$3:AT84)),$AT$3:$AT$86,0))</f>
        <v>23</v>
      </c>
      <c r="AV84" s="86">
        <f ca="1">SMALL($AS$3:$AS$86,ROWS(AV$3:AV84))</f>
        <v>76</v>
      </c>
      <c r="AW84" s="94">
        <f ca="1">VLOOKUP(SMALL($BB$45:$BB$86,AX84),$BB$45:$BC$86,2,0)</f>
        <v>63</v>
      </c>
      <c r="AX84" s="94">
        <f t="shared" si="37"/>
        <v>41</v>
      </c>
      <c r="BA84" s="94">
        <v>82</v>
      </c>
      <c r="BB84" s="94">
        <f t="shared" ca="1" si="34"/>
        <v>0.302444280562988</v>
      </c>
      <c r="BC84" s="94">
        <f t="shared" ca="1" si="35"/>
        <v>76</v>
      </c>
    </row>
    <row r="85" spans="1:55" ht="16.5" x14ac:dyDescent="0.3">
      <c r="A85" s="9">
        <v>83</v>
      </c>
      <c r="B85" s="109">
        <f t="shared" ca="1" si="28"/>
        <v>28</v>
      </c>
      <c r="C85" s="110">
        <f t="shared" ca="1" si="28"/>
        <v>81</v>
      </c>
      <c r="D85" s="111">
        <f t="shared" ca="1" si="29"/>
        <v>81</v>
      </c>
      <c r="E85" s="112">
        <f t="shared" ca="1" si="30"/>
        <v>70</v>
      </c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97">
        <v>81</v>
      </c>
      <c r="AO85" s="97">
        <f t="shared" ca="1" si="31"/>
        <v>21.187956253519957</v>
      </c>
      <c r="AP85" s="97">
        <f ca="1">SMALL($AO$3:$AO$86,ROWS(AO$3:AO85))</f>
        <v>36.537315308855483</v>
      </c>
      <c r="AQ85" s="119">
        <f t="shared" ca="1" si="32"/>
        <v>2.1937606905687352</v>
      </c>
      <c r="AR85" s="119">
        <f t="shared" si="36"/>
        <v>2</v>
      </c>
      <c r="AS85" s="86">
        <f t="shared" ca="1" si="27"/>
        <v>81</v>
      </c>
      <c r="AT85" s="86">
        <f t="shared" ca="1" si="33"/>
        <v>0.20582509479123456</v>
      </c>
      <c r="AU85" s="86">
        <f ca="1">INDEX($AS$3:$AS$86,MATCH(SMALL($AT$3:$AT$86,ROWS(AT$3:AT85)),$AT$3:$AT$86,0))</f>
        <v>28</v>
      </c>
      <c r="AV85" s="86">
        <f ca="1">SMALL($AS$3:$AS$86,ROWS(AV$3:AV85))</f>
        <v>81</v>
      </c>
      <c r="AW85" s="94">
        <f ca="1">VLOOKUP(SMALL($BB$45:$BB$86,AX85),$BB$45:$BC$86,2,0)</f>
        <v>70</v>
      </c>
      <c r="AX85" s="94">
        <f t="shared" si="37"/>
        <v>42</v>
      </c>
      <c r="BA85" s="94">
        <v>83</v>
      </c>
      <c r="BB85" s="94">
        <f t="shared" ca="1" si="34"/>
        <v>0.19613409484580357</v>
      </c>
      <c r="BC85" s="94">
        <f t="shared" ca="1" si="35"/>
        <v>81</v>
      </c>
    </row>
    <row r="86" spans="1:55" ht="16.5" x14ac:dyDescent="0.3">
      <c r="A86" s="9">
        <v>84</v>
      </c>
      <c r="B86" s="109">
        <f t="shared" ca="1" si="28"/>
        <v>32</v>
      </c>
      <c r="C86" s="110">
        <f t="shared" ca="1" si="28"/>
        <v>85</v>
      </c>
      <c r="D86" s="111">
        <f t="shared" ca="1" si="29"/>
        <v>63</v>
      </c>
      <c r="E86" s="112">
        <f t="shared" ca="1" si="30"/>
        <v>32</v>
      </c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97">
        <v>82</v>
      </c>
      <c r="AO86" s="97">
        <f t="shared" ca="1" si="31"/>
        <v>25.186170106902068</v>
      </c>
      <c r="AP86" s="97">
        <f ca="1">SMALL($AO$3:$AO$86,ROWS(AO$3:AO86))</f>
        <v>38.616023055262389</v>
      </c>
      <c r="AQ86" s="119">
        <f t="shared" ca="1" si="32"/>
        <v>1.6069669594143932</v>
      </c>
      <c r="AR86" s="119">
        <f t="shared" si="36"/>
        <v>1</v>
      </c>
      <c r="AS86" s="86">
        <f t="shared" ca="1" si="27"/>
        <v>63</v>
      </c>
      <c r="AT86" s="86">
        <f t="shared" ca="1" si="33"/>
        <v>0.19005377975312499</v>
      </c>
      <c r="AU86" s="86">
        <f ca="1">INDEX($AS$3:$AS$86,MATCH(SMALL($AT$3:$AT$86,ROWS(AT$3:AT86)),$AT$3:$AT$86,0))</f>
        <v>32</v>
      </c>
      <c r="AV86" s="86">
        <f ca="1">SMALL($AS$3:$AS$86,ROWS(AV$3:AV86))</f>
        <v>85</v>
      </c>
      <c r="AW86" s="94">
        <f ca="1">VLOOKUP(SMALL($BB$3:$BB$44,AX86),$BB$3:$BC$44,2,0)</f>
        <v>32</v>
      </c>
      <c r="AX86" s="94">
        <f t="shared" si="37"/>
        <v>42</v>
      </c>
      <c r="BA86" s="94">
        <v>84</v>
      </c>
      <c r="BB86" s="94">
        <f t="shared" ca="1" si="34"/>
        <v>0.32553493633596631</v>
      </c>
      <c r="BC86" s="94">
        <f t="shared" ca="1" si="35"/>
        <v>85</v>
      </c>
    </row>
    <row r="87" spans="1:55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55" ht="17.25" thickBot="1" x14ac:dyDescent="0.35">
      <c r="A88"/>
      <c r="B88" s="109">
        <f ca="1">SUM(B3:B86)</f>
        <v>3951</v>
      </c>
      <c r="C88" s="109">
        <f t="shared" ref="C88:E88" ca="1" si="38">SUM(C3:C86)</f>
        <v>3951</v>
      </c>
      <c r="D88" s="109">
        <f t="shared" ca="1" si="38"/>
        <v>3951</v>
      </c>
      <c r="E88" s="109">
        <f t="shared" ca="1" si="38"/>
        <v>3951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3951</v>
      </c>
      <c r="AT88" s="157">
        <f t="shared" ref="AT88:AW88" ca="1" si="39">SUM(AT3:AT86)</f>
        <v>39.106253346292362</v>
      </c>
      <c r="AU88" s="157">
        <f t="shared" ca="1" si="39"/>
        <v>3951</v>
      </c>
      <c r="AV88" s="157">
        <f t="shared" ca="1" si="39"/>
        <v>3951</v>
      </c>
      <c r="AW88" s="157">
        <f t="shared" ca="1" si="39"/>
        <v>3951</v>
      </c>
      <c r="AX88"/>
    </row>
    <row r="89" spans="1:55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55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55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55" ht="15" x14ac:dyDescent="0.25">
      <c r="AP92"/>
      <c r="AQ92"/>
      <c r="AR92"/>
      <c r="AS92"/>
      <c r="AT92"/>
      <c r="AU92"/>
      <c r="AX92"/>
    </row>
    <row r="93" spans="1:55" ht="16.5" x14ac:dyDescent="0.3">
      <c r="AP93"/>
      <c r="AQ93" s="119"/>
      <c r="AR93" s="119"/>
      <c r="AS93"/>
      <c r="AT93"/>
      <c r="AU93"/>
      <c r="AX93"/>
    </row>
    <row r="94" spans="1:55" ht="16.5" x14ac:dyDescent="0.3">
      <c r="AP94"/>
      <c r="AQ94" s="119"/>
      <c r="AR94" s="119"/>
      <c r="AS94"/>
      <c r="AT94"/>
      <c r="AU94"/>
      <c r="AX94"/>
    </row>
    <row r="95" spans="1:55" ht="16.5" x14ac:dyDescent="0.3">
      <c r="AP95"/>
      <c r="AQ95" s="119"/>
      <c r="AR95" s="119"/>
      <c r="AS95"/>
      <c r="AT95"/>
      <c r="AU95"/>
      <c r="AX95"/>
    </row>
    <row r="96" spans="1:55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 ca="1">SUM(B$3:B3)</f>
        <v>20</v>
      </c>
      <c r="C98" s="75">
        <f ca="1">SUM(C$3:C3)</f>
        <v>19</v>
      </c>
      <c r="D98" s="75">
        <f ca="1">SUM(D$3:D3)</f>
        <v>19</v>
      </c>
      <c r="E98" s="75">
        <f ca="1">SUM(E$3:E3)</f>
        <v>31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62" si="40">A4</f>
        <v>2</v>
      </c>
      <c r="B99" s="75">
        <f ca="1">SUM(B$3:B4)</f>
        <v>41</v>
      </c>
      <c r="C99" s="75">
        <f ca="1">SUM(C$3:C4)</f>
        <v>39</v>
      </c>
      <c r="D99" s="75">
        <f ca="1">SUM(D$3:D4)</f>
        <v>50</v>
      </c>
      <c r="E99" s="75">
        <f ca="1">SUM(E$3:E4)</f>
        <v>80</v>
      </c>
      <c r="AP99"/>
      <c r="AQ99"/>
      <c r="AR99"/>
      <c r="AS99"/>
      <c r="AT99"/>
      <c r="AU99"/>
    </row>
    <row r="100" spans="1:50" ht="16.5" x14ac:dyDescent="0.3">
      <c r="A100" s="75">
        <f t="shared" si="40"/>
        <v>3</v>
      </c>
      <c r="B100" s="75">
        <f ca="1">SUM(B$3:B5)</f>
        <v>95</v>
      </c>
      <c r="C100" s="75">
        <f ca="1">SUM(C$3:C5)</f>
        <v>60</v>
      </c>
      <c r="D100" s="75">
        <f ca="1">SUM(D$3:D5)</f>
        <v>83</v>
      </c>
      <c r="E100" s="75">
        <f ca="1">SUM(E$3:E5)</f>
        <v>126</v>
      </c>
      <c r="AP100"/>
      <c r="AQ100"/>
      <c r="AR100"/>
      <c r="AS100"/>
      <c r="AT100"/>
      <c r="AU100"/>
    </row>
    <row r="101" spans="1:50" ht="16.5" x14ac:dyDescent="0.3">
      <c r="A101" s="75">
        <f t="shared" si="40"/>
        <v>4</v>
      </c>
      <c r="B101" s="75">
        <f ca="1">SUM(B$3:B6)</f>
        <v>137</v>
      </c>
      <c r="C101" s="75">
        <f ca="1">SUM(C$3:C6)</f>
        <v>83</v>
      </c>
      <c r="D101" s="75">
        <f ca="1">SUM(D$3:D6)</f>
        <v>109</v>
      </c>
      <c r="E101" s="75">
        <f ca="1">SUM(E$3:E6)</f>
        <v>168</v>
      </c>
      <c r="AP101"/>
      <c r="AQ101"/>
      <c r="AR101"/>
      <c r="AS101"/>
      <c r="AT101"/>
      <c r="AU101"/>
    </row>
    <row r="102" spans="1:50" ht="16.5" x14ac:dyDescent="0.3">
      <c r="A102" s="75">
        <f t="shared" si="40"/>
        <v>5</v>
      </c>
      <c r="B102" s="75">
        <f ca="1">SUM(B$3:B7)</f>
        <v>207</v>
      </c>
      <c r="C102" s="75">
        <f ca="1">SUM(C$3:C7)</f>
        <v>106</v>
      </c>
      <c r="D102" s="75">
        <f ca="1">SUM(D$3:D7)</f>
        <v>129</v>
      </c>
      <c r="E102" s="75">
        <f ca="1">SUM(E$3:E7)</f>
        <v>211</v>
      </c>
      <c r="AP102"/>
      <c r="AQ102"/>
      <c r="AR102"/>
      <c r="AS102"/>
      <c r="AT102"/>
      <c r="AU102"/>
    </row>
    <row r="103" spans="1:50" ht="16.5" x14ac:dyDescent="0.3">
      <c r="A103" s="75">
        <f t="shared" si="40"/>
        <v>6</v>
      </c>
      <c r="B103" s="75">
        <f ca="1">SUM(B$3:B8)</f>
        <v>257</v>
      </c>
      <c r="C103" s="75">
        <f ca="1">SUM(C$3:C8)</f>
        <v>132</v>
      </c>
      <c r="D103" s="75">
        <f ca="1">SUM(D$3:D8)</f>
        <v>171</v>
      </c>
      <c r="E103" s="75">
        <f ca="1">SUM(E$3:E8)</f>
        <v>285</v>
      </c>
      <c r="AP103"/>
      <c r="AQ103"/>
      <c r="AR103"/>
      <c r="AS103"/>
      <c r="AT103"/>
      <c r="AU103"/>
    </row>
    <row r="104" spans="1:50" ht="16.5" x14ac:dyDescent="0.3">
      <c r="A104" s="75">
        <f t="shared" si="40"/>
        <v>7</v>
      </c>
      <c r="B104" s="75">
        <f ca="1">SUM(B$3:B9)</f>
        <v>310</v>
      </c>
      <c r="C104" s="75">
        <f ca="1">SUM(C$3:C9)</f>
        <v>160</v>
      </c>
      <c r="D104" s="75">
        <f ca="1">SUM(D$3:D9)</f>
        <v>216</v>
      </c>
      <c r="E104" s="75">
        <f ca="1">SUM(E$3:E9)</f>
        <v>339</v>
      </c>
      <c r="AP104"/>
      <c r="AQ104"/>
      <c r="AR104"/>
      <c r="AS104"/>
      <c r="AT104"/>
      <c r="AU104"/>
    </row>
    <row r="105" spans="1:50" ht="16.5" x14ac:dyDescent="0.3">
      <c r="A105" s="75">
        <f t="shared" si="40"/>
        <v>8</v>
      </c>
      <c r="B105" s="75">
        <f ca="1">SUM(B$3:B10)</f>
        <v>355</v>
      </c>
      <c r="C105" s="75">
        <f ca="1">SUM(C$3:C10)</f>
        <v>188</v>
      </c>
      <c r="D105" s="75">
        <f ca="1">SUM(D$3:D10)</f>
        <v>246</v>
      </c>
      <c r="E105" s="75">
        <f ca="1">SUM(E$3:E10)</f>
        <v>367</v>
      </c>
      <c r="AP105"/>
      <c r="AQ105"/>
      <c r="AR105"/>
      <c r="AS105"/>
      <c r="AT105"/>
      <c r="AU105"/>
    </row>
    <row r="106" spans="1:50" ht="16.5" x14ac:dyDescent="0.3">
      <c r="A106" s="75">
        <f t="shared" si="40"/>
        <v>9</v>
      </c>
      <c r="B106" s="75">
        <f ca="1">SUM(B$3:B11)</f>
        <v>395</v>
      </c>
      <c r="C106" s="75">
        <f ca="1">SUM(C$3:C11)</f>
        <v>217</v>
      </c>
      <c r="D106" s="75">
        <f ca="1">SUM(D$3:D11)</f>
        <v>274</v>
      </c>
      <c r="E106" s="75">
        <f ca="1">SUM(E$3:E11)</f>
        <v>408</v>
      </c>
      <c r="AP106"/>
      <c r="AQ106"/>
      <c r="AR106"/>
      <c r="AS106"/>
      <c r="AT106"/>
      <c r="AU106"/>
    </row>
    <row r="107" spans="1:50" ht="16.5" x14ac:dyDescent="0.3">
      <c r="A107" s="75">
        <f t="shared" si="40"/>
        <v>10</v>
      </c>
      <c r="B107" s="75">
        <f ca="1">SUM(B$3:B12)</f>
        <v>471</v>
      </c>
      <c r="C107" s="75">
        <f ca="1">SUM(C$3:C12)</f>
        <v>247</v>
      </c>
      <c r="D107" s="75">
        <f ca="1">SUM(D$3:D12)</f>
        <v>320</v>
      </c>
      <c r="E107" s="75">
        <f ca="1">SUM(E$3:E12)</f>
        <v>480</v>
      </c>
      <c r="AP107"/>
      <c r="AQ107"/>
      <c r="AR107"/>
      <c r="AS107"/>
      <c r="AT107"/>
      <c r="AU107"/>
    </row>
    <row r="108" spans="1:50" ht="16.5" x14ac:dyDescent="0.3">
      <c r="A108" s="75">
        <f t="shared" si="40"/>
        <v>11</v>
      </c>
      <c r="B108" s="75">
        <f ca="1">SUM(B$3:B13)</f>
        <v>501</v>
      </c>
      <c r="C108" s="75">
        <f ca="1">SUM(C$3:C13)</f>
        <v>277</v>
      </c>
      <c r="D108" s="75">
        <f ca="1">SUM(D$3:D13)</f>
        <v>376</v>
      </c>
      <c r="E108" s="75">
        <f ca="1">SUM(E$3:E13)</f>
        <v>536</v>
      </c>
      <c r="AP108"/>
      <c r="AQ108"/>
      <c r="AR108"/>
      <c r="AS108"/>
      <c r="AT108"/>
      <c r="AU108"/>
    </row>
    <row r="109" spans="1:50" ht="16.5" x14ac:dyDescent="0.3">
      <c r="A109" s="75">
        <f t="shared" si="40"/>
        <v>12</v>
      </c>
      <c r="B109" s="75">
        <f ca="1">SUM(B$3:B14)</f>
        <v>527</v>
      </c>
      <c r="C109" s="75">
        <f ca="1">SUM(C$3:C14)</f>
        <v>307</v>
      </c>
      <c r="D109" s="75">
        <f ca="1">SUM(D$3:D14)</f>
        <v>397</v>
      </c>
      <c r="E109" s="75">
        <f ca="1">SUM(E$3:E14)</f>
        <v>559</v>
      </c>
      <c r="AP109"/>
      <c r="AQ109"/>
      <c r="AR109"/>
      <c r="AS109"/>
      <c r="AT109"/>
      <c r="AU109"/>
    </row>
    <row r="110" spans="1:50" ht="16.5" x14ac:dyDescent="0.3">
      <c r="A110" s="75">
        <f t="shared" si="40"/>
        <v>13</v>
      </c>
      <c r="B110" s="75">
        <f ca="1">SUM(B$3:B15)</f>
        <v>590</v>
      </c>
      <c r="C110" s="75">
        <f ca="1">SUM(C$3:C15)</f>
        <v>337</v>
      </c>
      <c r="D110" s="75">
        <f ca="1">SUM(D$3:D15)</f>
        <v>420</v>
      </c>
      <c r="E110" s="75">
        <f ca="1">SUM(E$3:E15)</f>
        <v>598</v>
      </c>
      <c r="AP110"/>
      <c r="AQ110"/>
      <c r="AR110"/>
      <c r="AS110"/>
      <c r="AT110"/>
      <c r="AU110"/>
    </row>
    <row r="111" spans="1:50" ht="16.5" x14ac:dyDescent="0.3">
      <c r="A111" s="75">
        <f t="shared" si="40"/>
        <v>14</v>
      </c>
      <c r="B111" s="75">
        <f ca="1">SUM(B$3:B16)</f>
        <v>625</v>
      </c>
      <c r="C111" s="75">
        <f ca="1">SUM(C$3:C16)</f>
        <v>368</v>
      </c>
      <c r="D111" s="75">
        <f ca="1">SUM(D$3:D16)</f>
        <v>458</v>
      </c>
      <c r="E111" s="75">
        <f ca="1">SUM(E$3:E16)</f>
        <v>674</v>
      </c>
      <c r="AP111"/>
      <c r="AQ111"/>
      <c r="AR111"/>
      <c r="AS111"/>
      <c r="AT111"/>
      <c r="AU111"/>
    </row>
    <row r="112" spans="1:50" ht="16.5" x14ac:dyDescent="0.3">
      <c r="A112" s="75">
        <f t="shared" si="40"/>
        <v>15</v>
      </c>
      <c r="B112" s="75">
        <f ca="1">SUM(B$3:B17)</f>
        <v>687</v>
      </c>
      <c r="C112" s="75">
        <f ca="1">SUM(C$3:C17)</f>
        <v>399</v>
      </c>
      <c r="D112" s="75">
        <f ca="1">SUM(D$3:D17)</f>
        <v>499</v>
      </c>
      <c r="E112" s="75">
        <f ca="1">SUM(E$3:E17)</f>
        <v>736</v>
      </c>
      <c r="AP112"/>
      <c r="AQ112"/>
      <c r="AR112"/>
      <c r="AS112"/>
      <c r="AT112"/>
      <c r="AU112"/>
    </row>
    <row r="113" spans="1:47" ht="16.5" x14ac:dyDescent="0.3">
      <c r="A113" s="75">
        <f t="shared" si="40"/>
        <v>16</v>
      </c>
      <c r="B113" s="75">
        <f ca="1">SUM(B$3:B18)</f>
        <v>742</v>
      </c>
      <c r="C113" s="75">
        <f ca="1">SUM(C$3:C18)</f>
        <v>431</v>
      </c>
      <c r="D113" s="75">
        <f ca="1">SUM(D$3:D18)</f>
        <v>533</v>
      </c>
      <c r="E113" s="75">
        <f ca="1">SUM(E$3:E18)</f>
        <v>770</v>
      </c>
      <c r="AP113"/>
      <c r="AQ113"/>
      <c r="AR113"/>
      <c r="AS113"/>
      <c r="AT113"/>
      <c r="AU113"/>
    </row>
    <row r="114" spans="1:47" ht="16.5" x14ac:dyDescent="0.3">
      <c r="A114" s="75">
        <f t="shared" si="40"/>
        <v>17</v>
      </c>
      <c r="B114" s="75">
        <f ca="1">SUM(B$3:B19)</f>
        <v>823</v>
      </c>
      <c r="C114" s="75">
        <f ca="1">SUM(C$3:C19)</f>
        <v>463</v>
      </c>
      <c r="D114" s="75">
        <f ca="1">SUM(D$3:D19)</f>
        <v>561</v>
      </c>
      <c r="E114" s="75">
        <f ca="1">SUM(E$3:E19)</f>
        <v>808</v>
      </c>
      <c r="AP114"/>
      <c r="AQ114"/>
      <c r="AR114"/>
      <c r="AS114"/>
      <c r="AT114"/>
      <c r="AU114"/>
    </row>
    <row r="115" spans="1:47" ht="16.5" x14ac:dyDescent="0.3">
      <c r="A115" s="75">
        <f t="shared" si="40"/>
        <v>18</v>
      </c>
      <c r="B115" s="75">
        <f ca="1">SUM(B$3:B20)</f>
        <v>860</v>
      </c>
      <c r="C115" s="75">
        <f ca="1">SUM(C$3:C20)</f>
        <v>496</v>
      </c>
      <c r="D115" s="75">
        <f ca="1">SUM(D$3:D20)</f>
        <v>606</v>
      </c>
      <c r="E115" s="75">
        <f ca="1">SUM(E$3:E20)</f>
        <v>889</v>
      </c>
      <c r="AP115"/>
      <c r="AQ115"/>
      <c r="AR115"/>
      <c r="AS115"/>
      <c r="AT115"/>
      <c r="AU115"/>
    </row>
    <row r="116" spans="1:47" ht="16.5" x14ac:dyDescent="0.3">
      <c r="A116" s="75">
        <f t="shared" si="40"/>
        <v>19</v>
      </c>
      <c r="B116" s="75">
        <f ca="1">SUM(B$3:B21)</f>
        <v>924</v>
      </c>
      <c r="C116" s="75">
        <f ca="1">SUM(C$3:C21)</f>
        <v>530</v>
      </c>
      <c r="D116" s="75">
        <f ca="1">SUM(D$3:D21)</f>
        <v>656</v>
      </c>
      <c r="E116" s="75">
        <f ca="1">SUM(E$3:E21)</f>
        <v>955</v>
      </c>
      <c r="AP116"/>
      <c r="AQ116"/>
      <c r="AR116"/>
      <c r="AS116"/>
      <c r="AT116"/>
      <c r="AU116"/>
    </row>
    <row r="117" spans="1:47" ht="16.5" x14ac:dyDescent="0.3">
      <c r="A117" s="75">
        <f t="shared" si="40"/>
        <v>20</v>
      </c>
      <c r="B117" s="75">
        <f ca="1">SUM(B$3:B22)</f>
        <v>955</v>
      </c>
      <c r="C117" s="75">
        <f ca="1">SUM(C$3:C22)</f>
        <v>564</v>
      </c>
      <c r="D117" s="75">
        <f ca="1">SUM(D$3:D22)</f>
        <v>679</v>
      </c>
      <c r="E117" s="75">
        <f ca="1">SUM(E$3:E22)</f>
        <v>974</v>
      </c>
      <c r="AP117"/>
      <c r="AQ117"/>
      <c r="AR117"/>
      <c r="AS117"/>
      <c r="AT117"/>
      <c r="AU117"/>
    </row>
    <row r="118" spans="1:47" ht="16.5" x14ac:dyDescent="0.3">
      <c r="A118" s="75">
        <f t="shared" si="40"/>
        <v>21</v>
      </c>
      <c r="B118" s="75">
        <f ca="1">SUM(B$3:B23)</f>
        <v>1000</v>
      </c>
      <c r="C118" s="75">
        <f ca="1">SUM(C$3:C23)</f>
        <v>599</v>
      </c>
      <c r="D118" s="75">
        <f ca="1">SUM(D$3:D23)</f>
        <v>708</v>
      </c>
      <c r="E118" s="75">
        <f ca="1">SUM(E$3:E23)</f>
        <v>1019</v>
      </c>
      <c r="AP118"/>
      <c r="AQ118"/>
      <c r="AR118"/>
      <c r="AS118"/>
      <c r="AT118"/>
      <c r="AU118"/>
    </row>
    <row r="119" spans="1:47" ht="16.5" x14ac:dyDescent="0.3">
      <c r="A119" s="75">
        <f t="shared" si="40"/>
        <v>22</v>
      </c>
      <c r="B119" s="75">
        <f ca="1">SUM(B$3:B24)</f>
        <v>1044</v>
      </c>
      <c r="C119" s="75">
        <f ca="1">SUM(C$3:C24)</f>
        <v>634</v>
      </c>
      <c r="D119" s="75">
        <f ca="1">SUM(D$3:D24)</f>
        <v>740</v>
      </c>
      <c r="E119" s="75">
        <f ca="1">SUM(E$3:E24)</f>
        <v>1069</v>
      </c>
      <c r="AP119"/>
      <c r="AQ119"/>
      <c r="AR119"/>
      <c r="AS119"/>
      <c r="AT119"/>
      <c r="AU119"/>
    </row>
    <row r="120" spans="1:47" ht="16.5" x14ac:dyDescent="0.3">
      <c r="A120" s="75">
        <f t="shared" si="40"/>
        <v>23</v>
      </c>
      <c r="B120" s="75">
        <f ca="1">SUM(B$3:B25)</f>
        <v>1076</v>
      </c>
      <c r="C120" s="75">
        <f ca="1">SUM(C$3:C25)</f>
        <v>669</v>
      </c>
      <c r="D120" s="75">
        <f ca="1">SUM(D$3:D25)</f>
        <v>801</v>
      </c>
      <c r="E120" s="75">
        <f ca="1">SUM(E$3:E25)</f>
        <v>1122</v>
      </c>
      <c r="AP120"/>
      <c r="AQ120"/>
      <c r="AR120"/>
      <c r="AS120"/>
      <c r="AT120"/>
      <c r="AU120"/>
    </row>
    <row r="121" spans="1:47" ht="16.5" x14ac:dyDescent="0.3">
      <c r="A121" s="75">
        <f t="shared" si="40"/>
        <v>24</v>
      </c>
      <c r="B121" s="75">
        <f ca="1">SUM(B$3:B26)</f>
        <v>1145</v>
      </c>
      <c r="C121" s="75">
        <f ca="1">SUM(C$3:C26)</f>
        <v>705</v>
      </c>
      <c r="D121" s="75">
        <f ca="1">SUM(D$3:D26)</f>
        <v>831</v>
      </c>
      <c r="E121" s="75">
        <f ca="1">SUM(E$3:E26)</f>
        <v>1152</v>
      </c>
      <c r="AP121"/>
      <c r="AQ121"/>
      <c r="AR121"/>
      <c r="AS121"/>
      <c r="AT121"/>
      <c r="AU121"/>
    </row>
    <row r="122" spans="1:47" ht="16.5" x14ac:dyDescent="0.3">
      <c r="A122" s="75">
        <f t="shared" si="40"/>
        <v>25</v>
      </c>
      <c r="B122" s="75">
        <f ca="1">SUM(B$3:B27)</f>
        <v>1189</v>
      </c>
      <c r="C122" s="75">
        <f ca="1">SUM(C$3:C27)</f>
        <v>742</v>
      </c>
      <c r="D122" s="75">
        <f ca="1">SUM(D$3:D27)</f>
        <v>861</v>
      </c>
      <c r="E122" s="75">
        <f ca="1">SUM(E$3:E27)</f>
        <v>1187</v>
      </c>
      <c r="AP122"/>
      <c r="AQ122"/>
      <c r="AR122"/>
      <c r="AS122"/>
      <c r="AT122"/>
      <c r="AU122"/>
    </row>
    <row r="123" spans="1:47" ht="16.5" x14ac:dyDescent="0.3">
      <c r="A123" s="75">
        <f t="shared" si="40"/>
        <v>26</v>
      </c>
      <c r="B123" s="75">
        <f ca="1">SUM(B$3:B28)</f>
        <v>1234</v>
      </c>
      <c r="C123" s="75">
        <f ca="1">SUM(C$3:C28)</f>
        <v>779</v>
      </c>
      <c r="D123" s="75">
        <f ca="1">SUM(D$3:D28)</f>
        <v>898</v>
      </c>
      <c r="E123" s="75">
        <f ca="1">SUM(E$3:E28)</f>
        <v>1239</v>
      </c>
      <c r="AP123"/>
      <c r="AQ123"/>
      <c r="AR123"/>
      <c r="AS123"/>
      <c r="AT123"/>
      <c r="AU123"/>
    </row>
    <row r="124" spans="1:47" ht="16.5" x14ac:dyDescent="0.3">
      <c r="A124" s="75">
        <f t="shared" si="40"/>
        <v>27</v>
      </c>
      <c r="B124" s="75">
        <f ca="1">SUM(B$3:B29)</f>
        <v>1267</v>
      </c>
      <c r="C124" s="75">
        <f ca="1">SUM(C$3:C29)</f>
        <v>817</v>
      </c>
      <c r="D124" s="75">
        <f ca="1">SUM(D$3:D29)</f>
        <v>961</v>
      </c>
      <c r="E124" s="75">
        <f ca="1">SUM(E$3:E29)</f>
        <v>1285</v>
      </c>
      <c r="AP124"/>
      <c r="AQ124"/>
      <c r="AR124"/>
      <c r="AS124"/>
      <c r="AT124"/>
      <c r="AU124"/>
    </row>
    <row r="125" spans="1:47" ht="16.5" x14ac:dyDescent="0.3">
      <c r="A125" s="75">
        <f t="shared" si="40"/>
        <v>28</v>
      </c>
      <c r="B125" s="75">
        <f ca="1">SUM(B$3:B30)</f>
        <v>1314</v>
      </c>
      <c r="C125" s="75">
        <f ca="1">SUM(C$3:C30)</f>
        <v>855</v>
      </c>
      <c r="D125" s="75">
        <f ca="1">SUM(D$3:D30)</f>
        <v>996</v>
      </c>
      <c r="E125" s="75">
        <f ca="1">SUM(E$3:E30)</f>
        <v>1321</v>
      </c>
      <c r="AP125"/>
      <c r="AQ125"/>
      <c r="AR125"/>
      <c r="AS125"/>
      <c r="AT125"/>
      <c r="AU125"/>
    </row>
    <row r="126" spans="1:47" ht="16.5" x14ac:dyDescent="0.3">
      <c r="A126" s="75">
        <f t="shared" si="40"/>
        <v>29</v>
      </c>
      <c r="B126" s="75">
        <f ca="1">SUM(B$3:B31)</f>
        <v>1337</v>
      </c>
      <c r="C126" s="75">
        <f ca="1">SUM(C$3:C31)</f>
        <v>894</v>
      </c>
      <c r="D126" s="75">
        <f ca="1">SUM(D$3:D31)</f>
        <v>1040</v>
      </c>
      <c r="E126" s="75">
        <f ca="1">SUM(E$3:E31)</f>
        <v>1354</v>
      </c>
      <c r="AP126"/>
      <c r="AQ126"/>
      <c r="AR126"/>
      <c r="AS126"/>
      <c r="AT126"/>
      <c r="AU126"/>
    </row>
    <row r="127" spans="1:47" ht="16.5" x14ac:dyDescent="0.3">
      <c r="A127" s="75">
        <f t="shared" si="40"/>
        <v>30</v>
      </c>
      <c r="B127" s="75">
        <f ca="1">SUM(B$3:B32)</f>
        <v>1397</v>
      </c>
      <c r="C127" s="75">
        <f ca="1">SUM(C$3:C32)</f>
        <v>934</v>
      </c>
      <c r="D127" s="75">
        <f ca="1">SUM(D$3:D32)</f>
        <v>1092</v>
      </c>
      <c r="E127" s="75">
        <f ca="1">SUM(E$3:E32)</f>
        <v>1411</v>
      </c>
      <c r="AP127"/>
      <c r="AQ127"/>
      <c r="AR127"/>
      <c r="AS127"/>
      <c r="AT127"/>
      <c r="AU127"/>
    </row>
    <row r="128" spans="1:47" ht="16.5" x14ac:dyDescent="0.3">
      <c r="A128" s="75">
        <f t="shared" si="40"/>
        <v>31</v>
      </c>
      <c r="B128" s="75">
        <f ca="1">SUM(B$3:B33)</f>
        <v>1458</v>
      </c>
      <c r="C128" s="75">
        <f ca="1">SUM(C$3:C33)</f>
        <v>974</v>
      </c>
      <c r="D128" s="75">
        <f ca="1">SUM(D$3:D33)</f>
        <v>1154</v>
      </c>
      <c r="E128" s="75">
        <f ca="1">SUM(E$3:E33)</f>
        <v>1472</v>
      </c>
      <c r="AP128"/>
      <c r="AQ128"/>
      <c r="AR128"/>
      <c r="AS128"/>
      <c r="AT128"/>
      <c r="AU128"/>
    </row>
    <row r="129" spans="1:47" ht="16.5" x14ac:dyDescent="0.3">
      <c r="A129" s="75">
        <f t="shared" si="40"/>
        <v>32</v>
      </c>
      <c r="B129" s="75">
        <f ca="1">SUM(B$3:B34)</f>
        <v>1530</v>
      </c>
      <c r="C129" s="75">
        <f ca="1">SUM(C$3:C34)</f>
        <v>1015</v>
      </c>
      <c r="D129" s="75">
        <f ca="1">SUM(D$3:D34)</f>
        <v>1184</v>
      </c>
      <c r="E129" s="75">
        <f ca="1">SUM(E$3:E34)</f>
        <v>1509</v>
      </c>
      <c r="AP129"/>
      <c r="AQ129"/>
      <c r="AR129"/>
      <c r="AS129"/>
      <c r="AT129"/>
      <c r="AU129"/>
    </row>
    <row r="130" spans="1:47" ht="16.5" x14ac:dyDescent="0.3">
      <c r="A130" s="75">
        <f t="shared" si="40"/>
        <v>33</v>
      </c>
      <c r="B130" s="75">
        <f ca="1">SUM(B$3:B35)</f>
        <v>1576</v>
      </c>
      <c r="C130" s="75">
        <f ca="1">SUM(C$3:C35)</f>
        <v>1056</v>
      </c>
      <c r="D130" s="75">
        <f ca="1">SUM(D$3:D35)</f>
        <v>1215</v>
      </c>
      <c r="E130" s="75">
        <f ca="1">SUM(E$3:E35)</f>
        <v>1539</v>
      </c>
      <c r="AP130"/>
      <c r="AQ130"/>
      <c r="AR130"/>
      <c r="AS130"/>
      <c r="AT130"/>
      <c r="AU130"/>
    </row>
    <row r="131" spans="1:47" ht="16.5" x14ac:dyDescent="0.3">
      <c r="A131" s="75">
        <f t="shared" si="40"/>
        <v>34</v>
      </c>
      <c r="B131" s="75">
        <f ca="1">SUM(B$3:B36)</f>
        <v>1616</v>
      </c>
      <c r="C131" s="75">
        <f ca="1">SUM(C$3:C36)</f>
        <v>1097</v>
      </c>
      <c r="D131" s="75">
        <f ca="1">SUM(D$3:D36)</f>
        <v>1260</v>
      </c>
      <c r="E131" s="75">
        <f ca="1">SUM(E$3:E36)</f>
        <v>1605</v>
      </c>
      <c r="AP131"/>
      <c r="AQ131"/>
      <c r="AR131"/>
      <c r="AS131"/>
      <c r="AT131"/>
      <c r="AU131"/>
    </row>
    <row r="132" spans="1:47" ht="16.5" x14ac:dyDescent="0.3">
      <c r="A132" s="75">
        <f t="shared" si="40"/>
        <v>35</v>
      </c>
      <c r="B132" s="75">
        <f ca="1">SUM(B$3:B37)</f>
        <v>1650</v>
      </c>
      <c r="C132" s="75">
        <f ca="1">SUM(C$3:C37)</f>
        <v>1139</v>
      </c>
      <c r="D132" s="75">
        <f ca="1">SUM(D$3:D37)</f>
        <v>1313</v>
      </c>
      <c r="E132" s="75">
        <f ca="1">SUM(E$3:E37)</f>
        <v>1665</v>
      </c>
      <c r="AP132"/>
      <c r="AQ132"/>
      <c r="AR132"/>
      <c r="AS132"/>
      <c r="AT132"/>
      <c r="AU132"/>
    </row>
    <row r="133" spans="1:47" ht="16.5" x14ac:dyDescent="0.3">
      <c r="A133" s="75">
        <f t="shared" si="40"/>
        <v>36</v>
      </c>
      <c r="B133" s="75">
        <f ca="1">SUM(B$3:B38)</f>
        <v>1688</v>
      </c>
      <c r="C133" s="75">
        <f ca="1">SUM(C$3:C38)</f>
        <v>1181</v>
      </c>
      <c r="D133" s="75">
        <f ca="1">SUM(D$3:D38)</f>
        <v>1353</v>
      </c>
      <c r="E133" s="75">
        <f ca="1">SUM(E$3:E38)</f>
        <v>1685</v>
      </c>
      <c r="AP133"/>
      <c r="AQ133"/>
      <c r="AR133"/>
      <c r="AS133"/>
      <c r="AT133"/>
      <c r="AU133"/>
    </row>
    <row r="134" spans="1:47" ht="16.5" x14ac:dyDescent="0.3">
      <c r="A134" s="75">
        <f t="shared" si="40"/>
        <v>37</v>
      </c>
      <c r="B134" s="75">
        <f ca="1">SUM(B$3:B39)</f>
        <v>1764</v>
      </c>
      <c r="C134" s="75">
        <f ca="1">SUM(C$3:C39)</f>
        <v>1224</v>
      </c>
      <c r="D134" s="75">
        <f ca="1">SUM(D$3:D39)</f>
        <v>1388</v>
      </c>
      <c r="E134" s="75">
        <f ca="1">SUM(E$3:E39)</f>
        <v>1730</v>
      </c>
      <c r="AP134"/>
      <c r="AQ134"/>
      <c r="AR134"/>
      <c r="AS134"/>
      <c r="AT134"/>
      <c r="AU134"/>
    </row>
    <row r="135" spans="1:47" ht="16.5" x14ac:dyDescent="0.3">
      <c r="A135" s="75">
        <f t="shared" si="40"/>
        <v>38</v>
      </c>
      <c r="B135" s="75">
        <f ca="1">SUM(B$3:B40)</f>
        <v>1810</v>
      </c>
      <c r="C135" s="75">
        <f ca="1">SUM(C$3:C40)</f>
        <v>1268</v>
      </c>
      <c r="D135" s="75">
        <f ca="1">SUM(D$3:D40)</f>
        <v>1434</v>
      </c>
      <c r="E135" s="75">
        <f ca="1">SUM(E$3:E40)</f>
        <v>1806</v>
      </c>
      <c r="AP135"/>
      <c r="AQ135"/>
      <c r="AR135"/>
      <c r="AS135"/>
      <c r="AT135"/>
      <c r="AU135"/>
    </row>
    <row r="136" spans="1:47" ht="16.5" x14ac:dyDescent="0.3">
      <c r="A136" s="75">
        <f t="shared" si="40"/>
        <v>39</v>
      </c>
      <c r="B136" s="75">
        <f ca="1">SUM(B$3:B41)</f>
        <v>1870</v>
      </c>
      <c r="C136" s="75">
        <f ca="1">SUM(C$3:C41)</f>
        <v>1312</v>
      </c>
      <c r="D136" s="75">
        <f ca="1">SUM(D$3:D41)</f>
        <v>1503</v>
      </c>
      <c r="E136" s="75">
        <f ca="1">SUM(E$3:E41)</f>
        <v>1891</v>
      </c>
      <c r="AP136"/>
      <c r="AQ136"/>
      <c r="AR136"/>
      <c r="AS136"/>
      <c r="AT136"/>
      <c r="AU136"/>
    </row>
    <row r="137" spans="1:47" ht="16.5" x14ac:dyDescent="0.3">
      <c r="A137" s="75">
        <f t="shared" si="40"/>
        <v>40</v>
      </c>
      <c r="B137" s="75">
        <f ca="1">SUM(B$3:B42)</f>
        <v>1939</v>
      </c>
      <c r="C137" s="75">
        <f ca="1">SUM(C$3:C42)</f>
        <v>1357</v>
      </c>
      <c r="D137" s="75">
        <f ca="1">SUM(D$3:D42)</f>
        <v>1539</v>
      </c>
      <c r="E137" s="75">
        <f ca="1">SUM(E$3:E42)</f>
        <v>1926</v>
      </c>
      <c r="AP137"/>
      <c r="AQ137"/>
      <c r="AR137"/>
      <c r="AS137"/>
      <c r="AT137"/>
      <c r="AU137"/>
    </row>
    <row r="138" spans="1:47" ht="16.5" x14ac:dyDescent="0.3">
      <c r="A138" s="75">
        <f t="shared" si="40"/>
        <v>41</v>
      </c>
      <c r="B138" s="75">
        <f ca="1">SUM(B$3:B43)</f>
        <v>1981</v>
      </c>
      <c r="C138" s="75">
        <f ca="1">SUM(C$3:C43)</f>
        <v>1402</v>
      </c>
      <c r="D138" s="75">
        <f ca="1">SUM(D$3:D43)</f>
        <v>1577</v>
      </c>
      <c r="E138" s="75">
        <f ca="1">SUM(E$3:E43)</f>
        <v>1960</v>
      </c>
      <c r="AP138"/>
      <c r="AQ138"/>
      <c r="AR138"/>
      <c r="AS138"/>
      <c r="AT138"/>
      <c r="AU138"/>
    </row>
    <row r="139" spans="1:47" ht="16.5" x14ac:dyDescent="0.3">
      <c r="A139" s="75">
        <f t="shared" si="40"/>
        <v>42</v>
      </c>
      <c r="B139" s="75">
        <f ca="1">SUM(B$3:B44)</f>
        <v>2015</v>
      </c>
      <c r="C139" s="75">
        <f ca="1">SUM(C$3:C44)</f>
        <v>1447</v>
      </c>
      <c r="D139" s="75">
        <f ca="1">SUM(D$3:D44)</f>
        <v>1622</v>
      </c>
      <c r="E139" s="75">
        <f ca="1">SUM(E$3:E44)</f>
        <v>2006</v>
      </c>
      <c r="AP139"/>
      <c r="AQ139"/>
      <c r="AR139"/>
      <c r="AS139"/>
      <c r="AT139"/>
      <c r="AU139"/>
    </row>
    <row r="140" spans="1:47" ht="16.5" x14ac:dyDescent="0.3">
      <c r="A140" s="75">
        <f t="shared" si="40"/>
        <v>43</v>
      </c>
      <c r="B140" s="75">
        <f ca="1">SUM(B$3:B45)</f>
        <v>2071</v>
      </c>
      <c r="C140" s="75">
        <f ca="1">SUM(C$3:C45)</f>
        <v>1492</v>
      </c>
      <c r="D140" s="75">
        <f ca="1">SUM(D$3:D45)</f>
        <v>1692</v>
      </c>
      <c r="E140" s="75">
        <f ca="1">SUM(E$3:E45)</f>
        <v>2066</v>
      </c>
      <c r="AP140"/>
      <c r="AQ140"/>
      <c r="AR140"/>
      <c r="AS140"/>
      <c r="AT140"/>
      <c r="AU140"/>
    </row>
    <row r="141" spans="1:47" ht="16.5" x14ac:dyDescent="0.3">
      <c r="A141" s="75">
        <f t="shared" si="40"/>
        <v>44</v>
      </c>
      <c r="B141" s="75">
        <f ca="1">SUM(B$3:B46)</f>
        <v>2123</v>
      </c>
      <c r="C141" s="75">
        <f ca="1">SUM(C$3:C46)</f>
        <v>1538</v>
      </c>
      <c r="D141" s="75">
        <f ca="1">SUM(D$3:D46)</f>
        <v>1727</v>
      </c>
      <c r="E141" s="75">
        <f ca="1">SUM(E$3:E46)</f>
        <v>2110</v>
      </c>
      <c r="AP141"/>
      <c r="AQ141"/>
      <c r="AR141"/>
      <c r="AS141"/>
      <c r="AT141"/>
      <c r="AU141"/>
    </row>
    <row r="142" spans="1:47" ht="16.5" x14ac:dyDescent="0.3">
      <c r="A142" s="75">
        <f t="shared" si="40"/>
        <v>45</v>
      </c>
      <c r="B142" s="75">
        <f ca="1">SUM(B$3:B47)</f>
        <v>2154</v>
      </c>
      <c r="C142" s="75">
        <f ca="1">SUM(C$3:C47)</f>
        <v>1584</v>
      </c>
      <c r="D142" s="75">
        <f ca="1">SUM(D$3:D47)</f>
        <v>1768</v>
      </c>
      <c r="E142" s="75">
        <f ca="1">SUM(E$3:E47)</f>
        <v>2131</v>
      </c>
      <c r="AP142"/>
      <c r="AQ142"/>
      <c r="AR142"/>
      <c r="AS142"/>
      <c r="AT142"/>
      <c r="AU142"/>
    </row>
    <row r="143" spans="1:47" ht="16.5" x14ac:dyDescent="0.3">
      <c r="A143" s="75">
        <f t="shared" si="40"/>
        <v>46</v>
      </c>
      <c r="B143" s="75">
        <f ca="1">SUM(B$3:B48)</f>
        <v>2173</v>
      </c>
      <c r="C143" s="75">
        <f ca="1">SUM(C$3:C48)</f>
        <v>1630</v>
      </c>
      <c r="D143" s="75">
        <f ca="1">SUM(D$3:D48)</f>
        <v>1829</v>
      </c>
      <c r="E143" s="75">
        <f ca="1">SUM(E$3:E48)</f>
        <v>2195</v>
      </c>
      <c r="AP143"/>
      <c r="AQ143"/>
      <c r="AR143"/>
      <c r="AS143"/>
      <c r="AT143"/>
      <c r="AU143"/>
    </row>
    <row r="144" spans="1:47" ht="16.5" x14ac:dyDescent="0.3">
      <c r="A144" s="75">
        <f t="shared" si="40"/>
        <v>47</v>
      </c>
      <c r="B144" s="75">
        <f ca="1">SUM(B$3:B49)</f>
        <v>2219</v>
      </c>
      <c r="C144" s="75">
        <f ca="1">SUM(C$3:C49)</f>
        <v>1676</v>
      </c>
      <c r="D144" s="75">
        <f ca="1">SUM(D$3:D49)</f>
        <v>1889</v>
      </c>
      <c r="E144" s="75">
        <f ca="1">SUM(E$3:E49)</f>
        <v>2245</v>
      </c>
      <c r="AP144"/>
      <c r="AQ144"/>
      <c r="AR144"/>
      <c r="AS144"/>
      <c r="AT144"/>
      <c r="AU144"/>
    </row>
    <row r="145" spans="1:47" ht="16.5" x14ac:dyDescent="0.3">
      <c r="A145" s="75">
        <f t="shared" si="40"/>
        <v>48</v>
      </c>
      <c r="B145" s="75">
        <f ca="1">SUM(B$3:B50)</f>
        <v>2254</v>
      </c>
      <c r="C145" s="75">
        <f ca="1">SUM(C$3:C50)</f>
        <v>1722</v>
      </c>
      <c r="D145" s="75">
        <f ca="1">SUM(D$3:D50)</f>
        <v>1943</v>
      </c>
      <c r="E145" s="75">
        <f ca="1">SUM(E$3:E50)</f>
        <v>2280</v>
      </c>
      <c r="AP145"/>
      <c r="AQ145"/>
      <c r="AR145"/>
      <c r="AS145"/>
      <c r="AT145"/>
      <c r="AU145"/>
    </row>
    <row r="146" spans="1:47" ht="16.5" x14ac:dyDescent="0.3">
      <c r="A146" s="75">
        <f t="shared" si="40"/>
        <v>49</v>
      </c>
      <c r="B146" s="75">
        <f ca="1">SUM(B$3:B51)</f>
        <v>2283</v>
      </c>
      <c r="C146" s="75">
        <f ca="1">SUM(C$3:C51)</f>
        <v>1769</v>
      </c>
      <c r="D146" s="75">
        <f ca="1">SUM(D$3:D51)</f>
        <v>1989</v>
      </c>
      <c r="E146" s="75">
        <f ca="1">SUM(E$3:E51)</f>
        <v>2312</v>
      </c>
      <c r="AP146"/>
      <c r="AQ146"/>
      <c r="AR146"/>
      <c r="AS146"/>
      <c r="AT146"/>
      <c r="AU146"/>
    </row>
    <row r="147" spans="1:47" ht="16.5" x14ac:dyDescent="0.3">
      <c r="A147" s="75">
        <f t="shared" si="40"/>
        <v>50</v>
      </c>
      <c r="B147" s="75">
        <f ca="1">SUM(B$3:B52)</f>
        <v>2328</v>
      </c>
      <c r="C147" s="75">
        <f ca="1">SUM(C$3:C52)</f>
        <v>1818</v>
      </c>
      <c r="D147" s="75">
        <f ca="1">SUM(D$3:D52)</f>
        <v>2039</v>
      </c>
      <c r="E147" s="75">
        <f ca="1">SUM(E$3:E52)</f>
        <v>2375</v>
      </c>
      <c r="AP147"/>
      <c r="AQ147"/>
      <c r="AR147"/>
      <c r="AS147"/>
      <c r="AT147"/>
      <c r="AU147"/>
    </row>
    <row r="148" spans="1:47" ht="16.5" x14ac:dyDescent="0.3">
      <c r="A148" s="75">
        <f t="shared" si="40"/>
        <v>51</v>
      </c>
      <c r="B148" s="75">
        <f ca="1">SUM(B$3:B53)</f>
        <v>2363</v>
      </c>
      <c r="C148" s="75">
        <f ca="1">SUM(C$3:C53)</f>
        <v>1867</v>
      </c>
      <c r="D148" s="75">
        <f ca="1">SUM(D$3:D53)</f>
        <v>2111</v>
      </c>
      <c r="E148" s="75">
        <f ca="1">SUM(E$3:E53)</f>
        <v>2422</v>
      </c>
      <c r="AP148"/>
      <c r="AQ148"/>
      <c r="AR148"/>
      <c r="AS148"/>
      <c r="AT148"/>
      <c r="AU148"/>
    </row>
    <row r="149" spans="1:47" ht="16.5" x14ac:dyDescent="0.3">
      <c r="A149" s="75">
        <f t="shared" si="40"/>
        <v>52</v>
      </c>
      <c r="B149" s="75">
        <f ca="1">SUM(B$3:B54)</f>
        <v>2402</v>
      </c>
      <c r="C149" s="75">
        <f ca="1">SUM(C$3:C54)</f>
        <v>1917</v>
      </c>
      <c r="D149" s="75">
        <f ca="1">SUM(D$3:D54)</f>
        <v>2143</v>
      </c>
      <c r="E149" s="75">
        <f ca="1">SUM(E$3:E54)</f>
        <v>2452</v>
      </c>
      <c r="AP149"/>
      <c r="AQ149"/>
      <c r="AR149"/>
      <c r="AS149"/>
      <c r="AT149"/>
      <c r="AU149"/>
    </row>
    <row r="150" spans="1:47" ht="16.5" x14ac:dyDescent="0.3">
      <c r="A150" s="75">
        <f t="shared" si="40"/>
        <v>53</v>
      </c>
      <c r="B150" s="75">
        <f ca="1">SUM(B$3:B55)</f>
        <v>2439</v>
      </c>
      <c r="C150" s="75">
        <f ca="1">SUM(C$3:C55)</f>
        <v>1967</v>
      </c>
      <c r="D150" s="75">
        <f ca="1">SUM(D$3:D55)</f>
        <v>2184</v>
      </c>
      <c r="E150" s="75">
        <f ca="1">SUM(E$3:E55)</f>
        <v>2483</v>
      </c>
      <c r="AP150"/>
      <c r="AQ150"/>
      <c r="AR150"/>
      <c r="AS150"/>
      <c r="AT150"/>
      <c r="AU150"/>
    </row>
    <row r="151" spans="1:47" ht="16.5" x14ac:dyDescent="0.3">
      <c r="A151" s="75">
        <f t="shared" si="40"/>
        <v>54</v>
      </c>
      <c r="B151" s="75">
        <f ca="1">SUM(B$3:B56)</f>
        <v>2488</v>
      </c>
      <c r="C151" s="75">
        <f ca="1">SUM(C$3:C56)</f>
        <v>2017</v>
      </c>
      <c r="D151" s="75">
        <f ca="1">SUM(D$3:D56)</f>
        <v>2254</v>
      </c>
      <c r="E151" s="75">
        <f ca="1">SUM(E$3:E56)</f>
        <v>2538</v>
      </c>
      <c r="AP151"/>
      <c r="AQ151"/>
      <c r="AR151"/>
      <c r="AS151"/>
      <c r="AT151"/>
      <c r="AU151"/>
    </row>
    <row r="152" spans="1:47" ht="16.5" x14ac:dyDescent="0.3">
      <c r="A152" s="75">
        <f t="shared" si="40"/>
        <v>55</v>
      </c>
      <c r="B152" s="75">
        <f ca="1">SUM(B$3:B57)</f>
        <v>2546</v>
      </c>
      <c r="C152" s="75">
        <f ca="1">SUM(C$3:C57)</f>
        <v>2068</v>
      </c>
      <c r="D152" s="75">
        <f ca="1">SUM(D$3:D57)</f>
        <v>2323</v>
      </c>
      <c r="E152" s="75">
        <f ca="1">SUM(E$3:E57)</f>
        <v>2588</v>
      </c>
      <c r="AP152"/>
      <c r="AQ152"/>
      <c r="AR152"/>
      <c r="AS152"/>
      <c r="AT152"/>
      <c r="AU152"/>
    </row>
    <row r="153" spans="1:47" ht="16.5" x14ac:dyDescent="0.3">
      <c r="A153" s="75">
        <f t="shared" si="40"/>
        <v>56</v>
      </c>
      <c r="B153" s="75">
        <f ca="1">SUM(B$3:B58)</f>
        <v>2582</v>
      </c>
      <c r="C153" s="75">
        <f ca="1">SUM(C$3:C58)</f>
        <v>2120</v>
      </c>
      <c r="D153" s="75">
        <f ca="1">SUM(D$3:D58)</f>
        <v>2374</v>
      </c>
      <c r="E153" s="75">
        <f ca="1">SUM(E$3:E58)</f>
        <v>2629</v>
      </c>
      <c r="AP153"/>
      <c r="AQ153"/>
      <c r="AR153"/>
      <c r="AS153"/>
      <c r="AT153"/>
      <c r="AU153"/>
    </row>
    <row r="154" spans="1:47" ht="16.5" x14ac:dyDescent="0.3">
      <c r="A154" s="75">
        <f t="shared" si="40"/>
        <v>57</v>
      </c>
      <c r="B154" s="75">
        <f ca="1">SUM(B$3:B59)</f>
        <v>2652</v>
      </c>
      <c r="C154" s="75">
        <f ca="1">SUM(C$3:C59)</f>
        <v>2173</v>
      </c>
      <c r="D154" s="75">
        <f ca="1">SUM(D$3:D59)</f>
        <v>2416</v>
      </c>
      <c r="E154" s="75">
        <f ca="1">SUM(E$3:E59)</f>
        <v>2669</v>
      </c>
      <c r="AP154"/>
      <c r="AQ154"/>
      <c r="AR154"/>
      <c r="AS154"/>
      <c r="AT154"/>
      <c r="AU154"/>
    </row>
    <row r="155" spans="1:47" ht="16.5" x14ac:dyDescent="0.3">
      <c r="A155" s="75">
        <f t="shared" si="40"/>
        <v>58</v>
      </c>
      <c r="B155" s="75">
        <f ca="1">SUM(B$3:B60)</f>
        <v>2698</v>
      </c>
      <c r="C155" s="75">
        <f ca="1">SUM(C$3:C60)</f>
        <v>2227</v>
      </c>
      <c r="D155" s="75">
        <f ca="1">SUM(D$3:D60)</f>
        <v>2465</v>
      </c>
      <c r="E155" s="75">
        <f ca="1">SUM(E$3:E60)</f>
        <v>2739</v>
      </c>
      <c r="AP155"/>
      <c r="AQ155"/>
      <c r="AR155"/>
      <c r="AS155"/>
      <c r="AT155"/>
      <c r="AU155"/>
    </row>
    <row r="156" spans="1:47" ht="16.5" x14ac:dyDescent="0.3">
      <c r="A156" s="75">
        <f t="shared" si="40"/>
        <v>59</v>
      </c>
      <c r="B156" s="75">
        <f ca="1">SUM(B$3:B61)</f>
        <v>2783</v>
      </c>
      <c r="C156" s="75">
        <f ca="1">SUM(C$3:C61)</f>
        <v>2282</v>
      </c>
      <c r="D156" s="75">
        <f ca="1">SUM(D$3:D61)</f>
        <v>2539</v>
      </c>
      <c r="E156" s="75">
        <f ca="1">SUM(E$3:E61)</f>
        <v>2784</v>
      </c>
      <c r="AP156"/>
      <c r="AQ156"/>
      <c r="AR156"/>
      <c r="AS156"/>
      <c r="AT156"/>
      <c r="AU156"/>
    </row>
    <row r="157" spans="1:47" ht="16.5" x14ac:dyDescent="0.3">
      <c r="A157" s="75">
        <f t="shared" si="40"/>
        <v>60</v>
      </c>
      <c r="B157" s="75">
        <f ca="1">SUM(B$3:B62)</f>
        <v>2840</v>
      </c>
      <c r="C157" s="75">
        <f ca="1">SUM(C$3:C62)</f>
        <v>2338</v>
      </c>
      <c r="D157" s="75">
        <f ca="1">SUM(D$3:D62)</f>
        <v>2576</v>
      </c>
      <c r="E157" s="75">
        <f ca="1">SUM(E$3:E62)</f>
        <v>2824</v>
      </c>
      <c r="AP157"/>
      <c r="AQ157"/>
      <c r="AR157"/>
      <c r="AS157"/>
      <c r="AT157"/>
      <c r="AU157"/>
    </row>
    <row r="158" spans="1:47" ht="16.5" x14ac:dyDescent="0.3">
      <c r="A158" s="75">
        <f t="shared" si="40"/>
        <v>61</v>
      </c>
      <c r="B158" s="75">
        <f ca="1">SUM(B$3:B63)</f>
        <v>2903</v>
      </c>
      <c r="C158" s="75">
        <f ca="1">SUM(C$3:C63)</f>
        <v>2395</v>
      </c>
      <c r="D158" s="75">
        <f ca="1">SUM(D$3:D63)</f>
        <v>2615</v>
      </c>
      <c r="E158" s="75">
        <f ca="1">SUM(E$3:E63)</f>
        <v>2847</v>
      </c>
      <c r="AP158"/>
      <c r="AQ158"/>
      <c r="AR158"/>
      <c r="AS158"/>
      <c r="AT158"/>
      <c r="AU158"/>
    </row>
    <row r="159" spans="1:47" ht="16.5" x14ac:dyDescent="0.3">
      <c r="A159" s="75">
        <f t="shared" si="40"/>
        <v>62</v>
      </c>
      <c r="B159" s="75">
        <f ca="1">SUM(B$3:B64)</f>
        <v>2953</v>
      </c>
      <c r="C159" s="75">
        <f ca="1">SUM(C$3:C64)</f>
        <v>2453</v>
      </c>
      <c r="D159" s="75">
        <f ca="1">SUM(D$3:D64)</f>
        <v>2681</v>
      </c>
      <c r="E159" s="75">
        <f ca="1">SUM(E$3:E64)</f>
        <v>2907</v>
      </c>
      <c r="AP159"/>
      <c r="AQ159"/>
      <c r="AR159"/>
      <c r="AS159"/>
      <c r="AT159"/>
      <c r="AU159"/>
    </row>
    <row r="160" spans="1:47" ht="16.5" x14ac:dyDescent="0.3">
      <c r="A160" s="75">
        <f t="shared" si="40"/>
        <v>63</v>
      </c>
      <c r="B160" s="75">
        <f ca="1">SUM(B$3:B65)</f>
        <v>2996</v>
      </c>
      <c r="C160" s="75">
        <f ca="1">SUM(C$3:C65)</f>
        <v>2513</v>
      </c>
      <c r="D160" s="75">
        <f ca="1">SUM(D$3:D65)</f>
        <v>2741</v>
      </c>
      <c r="E160" s="75">
        <f ca="1">SUM(E$3:E65)</f>
        <v>2976</v>
      </c>
      <c r="AP160"/>
      <c r="AQ160"/>
      <c r="AR160"/>
      <c r="AS160"/>
      <c r="AT160"/>
      <c r="AU160"/>
    </row>
    <row r="161" spans="1:47" ht="16.5" x14ac:dyDescent="0.3">
      <c r="A161" s="75">
        <f t="shared" si="40"/>
        <v>64</v>
      </c>
      <c r="B161" s="75">
        <f ca="1">SUM(B$3:B66)</f>
        <v>3026</v>
      </c>
      <c r="C161" s="75">
        <f ca="1">SUM(C$3:C66)</f>
        <v>2573</v>
      </c>
      <c r="D161" s="75">
        <f ca="1">SUM(D$3:D66)</f>
        <v>2791</v>
      </c>
      <c r="E161" s="75">
        <f ca="1">SUM(E$3:E66)</f>
        <v>3005</v>
      </c>
      <c r="AP161"/>
      <c r="AQ161"/>
      <c r="AR161"/>
      <c r="AS161"/>
      <c r="AT161"/>
      <c r="AU161"/>
    </row>
    <row r="162" spans="1:47" ht="16.5" x14ac:dyDescent="0.3">
      <c r="A162" s="75">
        <f t="shared" si="40"/>
        <v>65</v>
      </c>
      <c r="B162" s="75">
        <f ca="1">SUM(B$3:B67)</f>
        <v>3072</v>
      </c>
      <c r="C162" s="75">
        <f ca="1">SUM(C$3:C67)</f>
        <v>2633</v>
      </c>
      <c r="D162" s="75">
        <f ca="1">SUM(D$3:D67)</f>
        <v>2831</v>
      </c>
      <c r="E162" s="75">
        <f ca="1">SUM(E$3:E67)</f>
        <v>3046</v>
      </c>
      <c r="AP162"/>
      <c r="AQ162"/>
      <c r="AR162"/>
      <c r="AS162"/>
      <c r="AT162"/>
      <c r="AU162"/>
    </row>
    <row r="163" spans="1:47" ht="16.5" x14ac:dyDescent="0.3">
      <c r="A163" s="75">
        <f t="shared" ref="A163:A181" si="41">A68</f>
        <v>66</v>
      </c>
      <c r="B163" s="75">
        <f ca="1">SUM(B$3:B68)</f>
        <v>3113</v>
      </c>
      <c r="C163" s="75">
        <f ca="1">SUM(C$3:C68)</f>
        <v>2694</v>
      </c>
      <c r="D163" s="75">
        <f ca="1">SUM(D$3:D68)</f>
        <v>2878</v>
      </c>
      <c r="E163" s="75">
        <f ca="1">SUM(E$3:E68)</f>
        <v>3104</v>
      </c>
      <c r="AP163"/>
      <c r="AQ163"/>
      <c r="AR163"/>
      <c r="AS163"/>
      <c r="AT163"/>
      <c r="AU163"/>
    </row>
    <row r="164" spans="1:47" ht="16.5" x14ac:dyDescent="0.3">
      <c r="A164" s="75">
        <f t="shared" si="41"/>
        <v>67</v>
      </c>
      <c r="B164" s="75">
        <f ca="1">SUM(B$3:B69)</f>
        <v>3143</v>
      </c>
      <c r="C164" s="75">
        <f ca="1">SUM(C$3:C69)</f>
        <v>2755</v>
      </c>
      <c r="D164" s="75">
        <f ca="1">SUM(D$3:D69)</f>
        <v>2948</v>
      </c>
      <c r="E164" s="75">
        <f ca="1">SUM(E$3:E69)</f>
        <v>3153</v>
      </c>
      <c r="AP164"/>
      <c r="AQ164"/>
      <c r="AR164"/>
      <c r="AS164"/>
      <c r="AT164"/>
      <c r="AU164"/>
    </row>
    <row r="165" spans="1:47" ht="16.5" x14ac:dyDescent="0.3">
      <c r="A165" s="75">
        <f t="shared" si="41"/>
        <v>68</v>
      </c>
      <c r="B165" s="75">
        <f ca="1">SUM(B$3:B70)</f>
        <v>3184</v>
      </c>
      <c r="C165" s="75">
        <f ca="1">SUM(C$3:C70)</f>
        <v>2817</v>
      </c>
      <c r="D165" s="75">
        <f ca="1">SUM(D$3:D70)</f>
        <v>2997</v>
      </c>
      <c r="E165" s="75">
        <f ca="1">SUM(E$3:E70)</f>
        <v>3181</v>
      </c>
      <c r="AP165"/>
      <c r="AQ165"/>
      <c r="AR165"/>
      <c r="AS165"/>
      <c r="AT165"/>
      <c r="AU165"/>
    </row>
    <row r="166" spans="1:47" ht="16.5" x14ac:dyDescent="0.3">
      <c r="A166" s="75">
        <f t="shared" si="41"/>
        <v>69</v>
      </c>
      <c r="B166" s="75">
        <f ca="1">SUM(B$3:B71)</f>
        <v>3222</v>
      </c>
      <c r="C166" s="75">
        <f ca="1">SUM(C$3:C71)</f>
        <v>2880</v>
      </c>
      <c r="D166" s="75">
        <f ca="1">SUM(D$3:D71)</f>
        <v>3031</v>
      </c>
      <c r="E166" s="75">
        <f ca="1">SUM(E$3:E71)</f>
        <v>3218</v>
      </c>
      <c r="AP166"/>
      <c r="AQ166"/>
      <c r="AR166"/>
      <c r="AS166"/>
      <c r="AT166"/>
      <c r="AU166"/>
    </row>
    <row r="167" spans="1:47" ht="16.5" x14ac:dyDescent="0.3">
      <c r="A167" s="75">
        <f t="shared" si="41"/>
        <v>70</v>
      </c>
      <c r="B167" s="75">
        <f ca="1">SUM(B$3:B72)</f>
        <v>3283</v>
      </c>
      <c r="C167" s="75">
        <f ca="1">SUM(C$3:C72)</f>
        <v>2943</v>
      </c>
      <c r="D167" s="75">
        <f ca="1">SUM(D$3:D72)</f>
        <v>3097</v>
      </c>
      <c r="E167" s="75">
        <f ca="1">SUM(E$3:E72)</f>
        <v>3279</v>
      </c>
      <c r="AP167"/>
      <c r="AQ167"/>
      <c r="AR167"/>
      <c r="AS167"/>
      <c r="AT167"/>
      <c r="AU167"/>
    </row>
    <row r="168" spans="1:47" ht="16.5" x14ac:dyDescent="0.3">
      <c r="A168" s="75">
        <f t="shared" si="41"/>
        <v>71</v>
      </c>
      <c r="B168" s="75">
        <f ca="1">SUM(B$3:B73)</f>
        <v>3332</v>
      </c>
      <c r="C168" s="75">
        <f ca="1">SUM(C$3:C73)</f>
        <v>3007</v>
      </c>
      <c r="D168" s="75">
        <f ca="1">SUM(D$3:D73)</f>
        <v>3173</v>
      </c>
      <c r="E168" s="75">
        <f ca="1">SUM(E$3:E73)</f>
        <v>3325</v>
      </c>
      <c r="AP168"/>
      <c r="AQ168"/>
      <c r="AR168"/>
      <c r="AS168"/>
      <c r="AT168"/>
      <c r="AU168"/>
    </row>
    <row r="169" spans="1:47" ht="16.5" x14ac:dyDescent="0.3">
      <c r="A169" s="75">
        <f t="shared" si="41"/>
        <v>72</v>
      </c>
      <c r="B169" s="75">
        <f ca="1">SUM(B$3:B74)</f>
        <v>3398</v>
      </c>
      <c r="C169" s="75">
        <f ca="1">SUM(C$3:C74)</f>
        <v>3073</v>
      </c>
      <c r="D169" s="75">
        <f ca="1">SUM(D$3:D74)</f>
        <v>3228</v>
      </c>
      <c r="E169" s="75">
        <f ca="1">SUM(E$3:E74)</f>
        <v>3369</v>
      </c>
      <c r="AP169"/>
      <c r="AQ169"/>
      <c r="AR169"/>
      <c r="AS169"/>
      <c r="AT169"/>
      <c r="AU169"/>
    </row>
    <row r="170" spans="1:47" ht="16.5" x14ac:dyDescent="0.3">
      <c r="A170" s="75">
        <f t="shared" si="41"/>
        <v>73</v>
      </c>
      <c r="B170" s="75">
        <f ca="1">SUM(B$3:B75)</f>
        <v>3464</v>
      </c>
      <c r="C170" s="75">
        <f ca="1">SUM(C$3:C75)</f>
        <v>3139</v>
      </c>
      <c r="D170" s="75">
        <f ca="1">SUM(D$3:D75)</f>
        <v>3274</v>
      </c>
      <c r="E170" s="75">
        <f ca="1">SUM(E$3:E75)</f>
        <v>3414</v>
      </c>
      <c r="AP170"/>
      <c r="AQ170"/>
      <c r="AR170"/>
      <c r="AS170"/>
      <c r="AT170"/>
      <c r="AU170"/>
    </row>
    <row r="171" spans="1:47" ht="16.5" x14ac:dyDescent="0.3">
      <c r="A171" s="75">
        <f t="shared" si="41"/>
        <v>74</v>
      </c>
      <c r="B171" s="75">
        <f ca="1">SUM(B$3:B76)</f>
        <v>3492</v>
      </c>
      <c r="C171" s="75">
        <f ca="1">SUM(C$3:C76)</f>
        <v>3208</v>
      </c>
      <c r="D171" s="75">
        <f ca="1">SUM(D$3:D76)</f>
        <v>3331</v>
      </c>
      <c r="E171" s="75">
        <f ca="1">SUM(E$3:E76)</f>
        <v>3483</v>
      </c>
      <c r="AP171"/>
      <c r="AQ171"/>
      <c r="AR171"/>
      <c r="AS171"/>
      <c r="AT171"/>
      <c r="AU171"/>
    </row>
    <row r="172" spans="1:47" ht="16.5" x14ac:dyDescent="0.3">
      <c r="A172" s="75">
        <f t="shared" si="41"/>
        <v>75</v>
      </c>
      <c r="B172" s="75">
        <f ca="1">SUM(B$3:B77)</f>
        <v>3542</v>
      </c>
      <c r="C172" s="75">
        <f ca="1">SUM(C$3:C77)</f>
        <v>3277</v>
      </c>
      <c r="D172" s="75">
        <f ca="1">SUM(D$3:D77)</f>
        <v>3407</v>
      </c>
      <c r="E172" s="75">
        <f ca="1">SUM(E$3:E77)</f>
        <v>3529</v>
      </c>
      <c r="AP172"/>
      <c r="AQ172"/>
      <c r="AR172"/>
      <c r="AS172"/>
      <c r="AT172"/>
      <c r="AU172"/>
    </row>
    <row r="173" spans="1:47" ht="16.5" x14ac:dyDescent="0.3">
      <c r="A173" s="75">
        <f t="shared" si="41"/>
        <v>76</v>
      </c>
      <c r="B173" s="75">
        <f ca="1">SUM(B$3:B78)</f>
        <v>3612</v>
      </c>
      <c r="C173" s="75">
        <f ca="1">SUM(C$3:C78)</f>
        <v>3347</v>
      </c>
      <c r="D173" s="75">
        <f ca="1">SUM(D$3:D78)</f>
        <v>3451</v>
      </c>
      <c r="E173" s="75">
        <f ca="1">SUM(E$3:E78)</f>
        <v>3555</v>
      </c>
      <c r="AP173"/>
      <c r="AQ173"/>
      <c r="AR173"/>
      <c r="AS173"/>
      <c r="AT173"/>
      <c r="AU173"/>
    </row>
    <row r="174" spans="1:47" ht="16.5" x14ac:dyDescent="0.3">
      <c r="A174" s="75">
        <f t="shared" si="41"/>
        <v>77</v>
      </c>
      <c r="B174" s="75">
        <f ca="1">SUM(B$3:B79)</f>
        <v>3653</v>
      </c>
      <c r="C174" s="75">
        <f ca="1">SUM(C$3:C79)</f>
        <v>3417</v>
      </c>
      <c r="D174" s="75">
        <f ca="1">SUM(D$3:D79)</f>
        <v>3509</v>
      </c>
      <c r="E174" s="75">
        <f ca="1">SUM(E$3:E79)</f>
        <v>3593</v>
      </c>
      <c r="AP174"/>
      <c r="AQ174"/>
      <c r="AR174"/>
      <c r="AS174"/>
      <c r="AT174"/>
      <c r="AU174"/>
    </row>
    <row r="175" spans="1:47" ht="16.5" x14ac:dyDescent="0.3">
      <c r="A175" s="75">
        <f t="shared" si="41"/>
        <v>78</v>
      </c>
      <c r="B175" s="75">
        <f ca="1">SUM(B$3:B80)</f>
        <v>3713</v>
      </c>
      <c r="C175" s="75">
        <f ca="1">SUM(C$3:C80)</f>
        <v>3487</v>
      </c>
      <c r="D175" s="75">
        <f ca="1">SUM(D$3:D80)</f>
        <v>3573</v>
      </c>
      <c r="E175" s="75">
        <f ca="1">SUM(E$3:E80)</f>
        <v>3644</v>
      </c>
      <c r="AP175"/>
      <c r="AQ175"/>
      <c r="AR175"/>
      <c r="AS175"/>
      <c r="AT175"/>
      <c r="AU175"/>
    </row>
    <row r="176" spans="1:47" ht="16.5" x14ac:dyDescent="0.3">
      <c r="A176" s="75">
        <f t="shared" si="41"/>
        <v>79</v>
      </c>
      <c r="B176" s="75">
        <f ca="1">SUM(B$3:B81)</f>
        <v>3764</v>
      </c>
      <c r="C176" s="75">
        <f ca="1">SUM(C$3:C81)</f>
        <v>3559</v>
      </c>
      <c r="D176" s="75">
        <f ca="1">SUM(D$3:D81)</f>
        <v>3658</v>
      </c>
      <c r="E176" s="75">
        <f ca="1">SUM(E$3:E81)</f>
        <v>3714</v>
      </c>
      <c r="AP176"/>
      <c r="AQ176"/>
      <c r="AR176"/>
      <c r="AS176"/>
      <c r="AT176"/>
      <c r="AU176"/>
    </row>
    <row r="177" spans="1:47" ht="16.5" x14ac:dyDescent="0.3">
      <c r="A177" s="75">
        <f t="shared" si="41"/>
        <v>80</v>
      </c>
      <c r="B177" s="75">
        <f ca="1">SUM(B$3:B82)</f>
        <v>3794</v>
      </c>
      <c r="C177" s="75">
        <f ca="1">SUM(C$3:C82)</f>
        <v>3633</v>
      </c>
      <c r="D177" s="75">
        <f ca="1">SUM(D$3:D82)</f>
        <v>3704</v>
      </c>
      <c r="E177" s="75">
        <f ca="1">SUM(E$3:E82)</f>
        <v>3756</v>
      </c>
      <c r="AP177"/>
      <c r="AQ177"/>
      <c r="AR177"/>
      <c r="AS177"/>
      <c r="AT177"/>
      <c r="AU177"/>
    </row>
    <row r="178" spans="1:47" ht="16.5" x14ac:dyDescent="0.3">
      <c r="A178" s="75">
        <f t="shared" si="41"/>
        <v>81</v>
      </c>
      <c r="B178" s="75">
        <f ca="1">SUM(B$3:B83)</f>
        <v>3868</v>
      </c>
      <c r="C178" s="75">
        <f ca="1">SUM(C$3:C83)</f>
        <v>3709</v>
      </c>
      <c r="D178" s="75">
        <f ca="1">SUM(D$3:D83)</f>
        <v>3747</v>
      </c>
      <c r="E178" s="75">
        <f ca="1">SUM(E$3:E83)</f>
        <v>3786</v>
      </c>
      <c r="AP178"/>
      <c r="AQ178"/>
      <c r="AR178"/>
      <c r="AS178"/>
      <c r="AT178"/>
      <c r="AU178"/>
    </row>
    <row r="179" spans="1:47" ht="16.5" x14ac:dyDescent="0.3">
      <c r="A179" s="75">
        <f t="shared" si="41"/>
        <v>82</v>
      </c>
      <c r="B179" s="75">
        <f ca="1">SUM(B$3:B84)</f>
        <v>3891</v>
      </c>
      <c r="C179" s="75">
        <f ca="1">SUM(C$3:C84)</f>
        <v>3785</v>
      </c>
      <c r="D179" s="75">
        <f ca="1">SUM(D$3:D84)</f>
        <v>3807</v>
      </c>
      <c r="E179" s="75">
        <f ca="1">SUM(E$3:E84)</f>
        <v>3849</v>
      </c>
      <c r="AP179"/>
      <c r="AQ179"/>
      <c r="AR179"/>
      <c r="AS179"/>
      <c r="AT179"/>
      <c r="AU179"/>
    </row>
    <row r="180" spans="1:47" ht="16.5" x14ac:dyDescent="0.3">
      <c r="A180" s="75">
        <f t="shared" si="41"/>
        <v>83</v>
      </c>
      <c r="B180" s="75">
        <f ca="1">SUM(B$3:B85)</f>
        <v>3919</v>
      </c>
      <c r="C180" s="75">
        <f ca="1">SUM(C$3:C85)</f>
        <v>3866</v>
      </c>
      <c r="D180" s="75">
        <f ca="1">SUM(D$3:D85)</f>
        <v>3888</v>
      </c>
      <c r="E180" s="75">
        <f ca="1">SUM(E$3:E85)</f>
        <v>3919</v>
      </c>
      <c r="AP180"/>
      <c r="AQ180"/>
      <c r="AR180"/>
      <c r="AS180"/>
      <c r="AT180"/>
      <c r="AU180"/>
    </row>
    <row r="181" spans="1:47" ht="16.5" x14ac:dyDescent="0.3">
      <c r="A181" s="75">
        <f t="shared" si="41"/>
        <v>84</v>
      </c>
      <c r="B181" s="75">
        <f ca="1">SUM(B$3:B86)</f>
        <v>3951</v>
      </c>
      <c r="C181" s="75">
        <f ca="1">SUM(C$3:C86)</f>
        <v>3951</v>
      </c>
      <c r="D181" s="75">
        <f ca="1">SUM(D$3:D86)</f>
        <v>3951</v>
      </c>
      <c r="E181" s="75">
        <f ca="1">SUM(E$3:E86)</f>
        <v>3951</v>
      </c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901C4-CB92-4750-B2F2-9E602FE22385}">
  <dimension ref="A1:BC307"/>
  <sheetViews>
    <sheetView zoomScale="75" zoomScaleNormal="75" workbookViewId="0">
      <selection activeCell="X11" sqref="X11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 ca="1">G2&amp;" - "&amp;H2</f>
        <v>16 - 24</v>
      </c>
      <c r="G2" s="104">
        <f ca="1">Y4</f>
        <v>16</v>
      </c>
      <c r="H2" s="105">
        <f t="shared" ref="H2:H14" ca="1" si="0">G2+$Y$3</f>
        <v>24</v>
      </c>
      <c r="I2" s="160">
        <f ca="1">COUNTIF($B$3:$B$86, "&lt;"&amp;H2)</f>
        <v>2</v>
      </c>
      <c r="J2" s="106">
        <f ca="1">I2</f>
        <v>2</v>
      </c>
      <c r="K2" s="107">
        <f t="shared" ref="K2:K14" ca="1" si="1">J2/$J$15</f>
        <v>2.3809523809523808E-2</v>
      </c>
      <c r="L2" s="108">
        <f t="shared" ref="L2:L14" ca="1" si="2">I2/$J$15</f>
        <v>2.3809523809523808E-2</v>
      </c>
      <c r="N2" s="128" t="s">
        <v>12</v>
      </c>
      <c r="O2" s="131">
        <f ca="1">AVERAGE($B$3:$B$86)</f>
        <v>47.523809523809526</v>
      </c>
      <c r="P2" s="131">
        <f t="shared" ref="P2:Q2" ca="1" si="3">AVERAGE($B$3:$B$86)</f>
        <v>47.523809523809526</v>
      </c>
      <c r="Q2" s="131">
        <f t="shared" ca="1" si="3"/>
        <v>47.523809523809526</v>
      </c>
      <c r="R2" s="131">
        <f ca="1">AVERAGE($D$3:$D$86)</f>
        <v>47.523809523809526</v>
      </c>
      <c r="V2" s="94" t="s">
        <v>102</v>
      </c>
      <c r="Y2" s="94">
        <f ca="1">ROUND(O6/10,0)</f>
        <v>8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f ca="1">AU3</f>
        <v>50</v>
      </c>
      <c r="C3" s="110">
        <f ca="1">AV3</f>
        <v>16</v>
      </c>
      <c r="D3" s="111">
        <f ca="1">AS3</f>
        <v>16</v>
      </c>
      <c r="E3" s="112">
        <f ca="1">AW3</f>
        <v>40</v>
      </c>
      <c r="F3" s="113" t="str">
        <f t="shared" ref="F3:F14" ca="1" si="4">G3&amp;" - "&amp;H3</f>
        <v>24 - 32</v>
      </c>
      <c r="G3" s="114">
        <f ca="1">H2</f>
        <v>24</v>
      </c>
      <c r="H3" s="115">
        <f t="shared" ca="1" si="0"/>
        <v>32</v>
      </c>
      <c r="I3" s="160">
        <f t="shared" ref="I3:I14" ca="1" si="5">COUNTIF($B$3:$B$86, "&lt;"&amp;H3)</f>
        <v>10</v>
      </c>
      <c r="J3" s="116">
        <f ca="1">I3-I2</f>
        <v>8</v>
      </c>
      <c r="K3" s="117">
        <f t="shared" ca="1" si="1"/>
        <v>9.5238095238095233E-2</v>
      </c>
      <c r="L3" s="118">
        <f t="shared" ca="1" si="2"/>
        <v>0.11904761904761904</v>
      </c>
      <c r="N3" s="152" t="s">
        <v>99</v>
      </c>
      <c r="O3" s="158">
        <f ca="1">MEDIAN(B$3:B$86)</f>
        <v>47</v>
      </c>
      <c r="P3" s="158">
        <f t="shared" ref="P3:R3" ca="1" si="6">MEDIAN(C$3:C$86)</f>
        <v>47</v>
      </c>
      <c r="Q3" s="158">
        <f t="shared" ca="1" si="6"/>
        <v>47</v>
      </c>
      <c r="R3" s="158">
        <f t="shared" ca="1" si="6"/>
        <v>47</v>
      </c>
      <c r="V3" s="94" t="s">
        <v>103</v>
      </c>
      <c r="Y3" s="94">
        <f ca="1">ROUND(Y2,-LEN(Y2)+1)</f>
        <v>8</v>
      </c>
      <c r="AN3" s="97">
        <v>1</v>
      </c>
      <c r="AO3" s="97">
        <f ca="1">ABS(_xlfn.NORM.INV(RAND(),$AQ$1,$AS$1))</f>
        <v>27.223156853606941</v>
      </c>
      <c r="AP3" s="97">
        <f ca="1">SMALL($AO$3:$AO$86,ROWS(AO$3:AO3))</f>
        <v>13.296887518125462</v>
      </c>
      <c r="AQ3" s="119">
        <f ca="1">AR3+RAND()</f>
        <v>1.1709400064564806</v>
      </c>
      <c r="AR3" s="119">
        <v>1</v>
      </c>
      <c r="AS3" s="86">
        <f t="shared" ref="AS3:AS66" ca="1" si="7">ROUNDUP(AP3*AQ3,0)</f>
        <v>16</v>
      </c>
      <c r="AT3" s="86">
        <f ca="1">RAND()</f>
        <v>0.50696087706450721</v>
      </c>
      <c r="AU3" s="86">
        <f ca="1">INDEX($AS$3:$AS$86,MATCH(SMALL($AT$3:$AT$86,ROWS(AT$3:AT3)),$AT$3:$AT$86,0))</f>
        <v>50</v>
      </c>
      <c r="AV3" s="86">
        <f ca="1">SMALL($AS$3:$AS$86,ROWS(AV$3:AV3))</f>
        <v>16</v>
      </c>
      <c r="AW3" s="94">
        <f ca="1">VLOOKUP(SMALL($BB$3:$BB$44,AX3),$BB$3:$BC$44,2,0)</f>
        <v>40</v>
      </c>
      <c r="AX3" s="94">
        <v>1</v>
      </c>
      <c r="BA3" s="94">
        <v>1</v>
      </c>
      <c r="BB3" s="94">
        <f ca="1">RAND()</f>
        <v>0.10321635302629317</v>
      </c>
      <c r="BC3" s="94">
        <f ca="1">AV3</f>
        <v>16</v>
      </c>
    </row>
    <row r="4" spans="1:55" ht="17.25" thickBot="1" x14ac:dyDescent="0.35">
      <c r="A4" s="9">
        <v>2</v>
      </c>
      <c r="B4" s="109">
        <f t="shared" ref="B4:C67" ca="1" si="8">AU4</f>
        <v>60</v>
      </c>
      <c r="C4" s="110">
        <f t="shared" ca="1" si="8"/>
        <v>18</v>
      </c>
      <c r="D4" s="111">
        <f t="shared" ref="D4:D67" ca="1" si="9">AS4</f>
        <v>35</v>
      </c>
      <c r="E4" s="112">
        <f t="shared" ref="E4:E67" ca="1" si="10">AW4</f>
        <v>67</v>
      </c>
      <c r="F4" s="113" t="str">
        <f t="shared" ca="1" si="4"/>
        <v>32 - 40</v>
      </c>
      <c r="G4" s="114">
        <f t="shared" ref="G4:G13" ca="1" si="11">H3</f>
        <v>32</v>
      </c>
      <c r="H4" s="115">
        <f t="shared" ca="1" si="0"/>
        <v>40</v>
      </c>
      <c r="I4" s="160">
        <f t="shared" ca="1" si="5"/>
        <v>29</v>
      </c>
      <c r="J4" s="116">
        <f t="shared" ref="J4:J14" ca="1" si="12">I4-I3</f>
        <v>19</v>
      </c>
      <c r="K4" s="117">
        <f t="shared" ca="1" si="1"/>
        <v>0.22619047619047619</v>
      </c>
      <c r="L4" s="118">
        <f t="shared" ca="1" si="2"/>
        <v>0.34523809523809523</v>
      </c>
      <c r="N4" s="129" t="s">
        <v>13</v>
      </c>
      <c r="O4" s="132">
        <f ca="1">MAX(B$3:B$86)</f>
        <v>100</v>
      </c>
      <c r="P4" s="132">
        <f t="shared" ref="P4:R4" ca="1" si="13">MAX(C$3:C$86)</f>
        <v>100</v>
      </c>
      <c r="Q4" s="132">
        <f t="shared" ca="1" si="13"/>
        <v>100</v>
      </c>
      <c r="R4" s="132">
        <f t="shared" ca="1" si="13"/>
        <v>100</v>
      </c>
      <c r="V4" s="94" t="s">
        <v>104</v>
      </c>
      <c r="Y4" s="94">
        <f ca="1">Y3*INT(O5/Y3)</f>
        <v>16</v>
      </c>
      <c r="AN4" s="97">
        <v>2</v>
      </c>
      <c r="AO4" s="97">
        <f t="shared" ref="AO4:AO67" ca="1" si="14">ABS(_xlfn.NORM.INV(RAND(),$AQ$1,$AS$1))</f>
        <v>33.341050804739645</v>
      </c>
      <c r="AP4" s="97">
        <f ca="1">SMALL($AO$3:$AO$86,ROWS(AO$3:AO4))</f>
        <v>14.841791568387954</v>
      </c>
      <c r="AQ4" s="119">
        <f t="shared" ref="AQ4:AQ67" ca="1" si="15">AR4+RAND()</f>
        <v>2.2999217530523759</v>
      </c>
      <c r="AR4" s="119">
        <v>1.5</v>
      </c>
      <c r="AS4" s="86">
        <f t="shared" ca="1" si="7"/>
        <v>35</v>
      </c>
      <c r="AT4" s="86">
        <f t="shared" ref="AT4:AT67" ca="1" si="16">RAND()</f>
        <v>0.91680323321150836</v>
      </c>
      <c r="AU4" s="86">
        <f ca="1">INDEX($AS$3:$AS$86,MATCH(SMALL($AT$3:$AT$86,ROWS(AT$3:AT4)),$AT$3:$AT$86,0))</f>
        <v>60</v>
      </c>
      <c r="AV4" s="86">
        <f ca="1">SMALL($AS$3:$AS$86,ROWS(AV$3:AV4))</f>
        <v>18</v>
      </c>
      <c r="AW4" s="94">
        <f ca="1">VLOOKUP(SMALL($BB$45:$BB$86,AX4),$BB$45:$BC$86,2,0)</f>
        <v>67</v>
      </c>
      <c r="AX4" s="94">
        <v>1</v>
      </c>
      <c r="BA4" s="94">
        <v>2</v>
      </c>
      <c r="BB4" s="94">
        <f t="shared" ref="BB4:BB67" ca="1" si="17">RAND()</f>
        <v>0.45818887339237913</v>
      </c>
      <c r="BC4" s="94">
        <f t="shared" ref="BC4:BC67" ca="1" si="18">AV4</f>
        <v>18</v>
      </c>
    </row>
    <row r="5" spans="1:55" ht="17.25" thickBot="1" x14ac:dyDescent="0.35">
      <c r="A5" s="9">
        <v>3</v>
      </c>
      <c r="B5" s="109">
        <f t="shared" ca="1" si="8"/>
        <v>28</v>
      </c>
      <c r="C5" s="110">
        <f t="shared" ca="1" si="8"/>
        <v>24</v>
      </c>
      <c r="D5" s="111">
        <f t="shared" ca="1" si="9"/>
        <v>35</v>
      </c>
      <c r="E5" s="112">
        <f t="shared" ca="1" si="10"/>
        <v>49</v>
      </c>
      <c r="F5" s="113" t="str">
        <f t="shared" ca="1" si="4"/>
        <v>40 - 48</v>
      </c>
      <c r="G5" s="114">
        <f t="shared" ca="1" si="11"/>
        <v>40</v>
      </c>
      <c r="H5" s="115">
        <f t="shared" ca="1" si="0"/>
        <v>48</v>
      </c>
      <c r="I5" s="160">
        <f t="shared" ca="1" si="5"/>
        <v>44</v>
      </c>
      <c r="J5" s="116">
        <f t="shared" ca="1" si="12"/>
        <v>15</v>
      </c>
      <c r="K5" s="117">
        <f t="shared" ca="1" si="1"/>
        <v>0.17857142857142858</v>
      </c>
      <c r="L5" s="118">
        <f t="shared" ca="1" si="2"/>
        <v>0.52380952380952384</v>
      </c>
      <c r="N5" s="129" t="s">
        <v>14</v>
      </c>
      <c r="O5" s="132">
        <f ca="1">MIN(B$3:B$84)</f>
        <v>16</v>
      </c>
      <c r="P5" s="132">
        <f t="shared" ref="P5:R5" ca="1" si="19">MIN(C$3:C$84)</f>
        <v>16</v>
      </c>
      <c r="Q5" s="132">
        <f t="shared" ca="1" si="19"/>
        <v>16</v>
      </c>
      <c r="R5" s="132">
        <f t="shared" ca="1" si="19"/>
        <v>16</v>
      </c>
      <c r="V5" s="94" t="s">
        <v>101</v>
      </c>
      <c r="Y5" s="94">
        <f ca="1">ROUNDUP(O4/Y3,0)</f>
        <v>13</v>
      </c>
      <c r="AN5" s="97">
        <v>3</v>
      </c>
      <c r="AO5" s="97">
        <f t="shared" ca="1" si="14"/>
        <v>23.520192719881901</v>
      </c>
      <c r="AP5" s="97">
        <f ca="1">SMALL($AO$3:$AO$86,ROWS(AO$3:AO5))</f>
        <v>15.495309008300126</v>
      </c>
      <c r="AQ5" s="119">
        <f t="shared" ca="1" si="15"/>
        <v>2.2325342749918469</v>
      </c>
      <c r="AR5" s="119">
        <v>2</v>
      </c>
      <c r="AS5" s="86">
        <f t="shared" ca="1" si="7"/>
        <v>35</v>
      </c>
      <c r="AT5" s="86">
        <f t="shared" ca="1" si="16"/>
        <v>0.84269443456200688</v>
      </c>
      <c r="AU5" s="86">
        <f ca="1">INDEX($AS$3:$AS$86,MATCH(SMALL($AT$3:$AT$86,ROWS(AT$3:AT5)),$AT$3:$AT$86,0))</f>
        <v>28</v>
      </c>
      <c r="AV5" s="86">
        <f ca="1">SMALL($AS$3:$AS$86,ROWS(AV$3:AV5))</f>
        <v>24</v>
      </c>
      <c r="AW5" s="94">
        <f ca="1">VLOOKUP(SMALL($BB$45:$BB$86,AX5),$BB$45:$BC$86,2,0)</f>
        <v>49</v>
      </c>
      <c r="AX5" s="94">
        <v>2</v>
      </c>
      <c r="BA5" s="94">
        <v>3</v>
      </c>
      <c r="BB5" s="94">
        <f t="shared" ca="1" si="17"/>
        <v>0.87215411035845714</v>
      </c>
      <c r="BC5" s="94">
        <f t="shared" ca="1" si="18"/>
        <v>24</v>
      </c>
    </row>
    <row r="6" spans="1:55" ht="17.25" thickBot="1" x14ac:dyDescent="0.35">
      <c r="A6" s="9">
        <v>4</v>
      </c>
      <c r="B6" s="109">
        <f t="shared" ca="1" si="8"/>
        <v>65</v>
      </c>
      <c r="C6" s="110">
        <f t="shared" ca="1" si="8"/>
        <v>24</v>
      </c>
      <c r="D6" s="111">
        <f t="shared" ca="1" si="9"/>
        <v>24</v>
      </c>
      <c r="E6" s="112">
        <f t="shared" ca="1" si="10"/>
        <v>28</v>
      </c>
      <c r="F6" s="113" t="str">
        <f t="shared" ca="1" si="4"/>
        <v>48 - 56</v>
      </c>
      <c r="G6" s="114">
        <f t="shared" ca="1" si="11"/>
        <v>48</v>
      </c>
      <c r="H6" s="115">
        <f t="shared" ca="1" si="0"/>
        <v>56</v>
      </c>
      <c r="I6" s="160">
        <f t="shared" ca="1" si="5"/>
        <v>58</v>
      </c>
      <c r="J6" s="116">
        <f t="shared" ca="1" si="12"/>
        <v>14</v>
      </c>
      <c r="K6" s="117">
        <f t="shared" ca="1" si="1"/>
        <v>0.16666666666666666</v>
      </c>
      <c r="L6" s="118">
        <f t="shared" ca="1" si="2"/>
        <v>0.69047619047619047</v>
      </c>
      <c r="N6" s="129" t="s">
        <v>5</v>
      </c>
      <c r="O6" s="132">
        <f ca="1">O4-O5</f>
        <v>84</v>
      </c>
      <c r="P6" s="132">
        <f t="shared" ref="P6:R6" ca="1" si="20">P4-P5</f>
        <v>84</v>
      </c>
      <c r="Q6" s="132">
        <f t="shared" ca="1" si="20"/>
        <v>84</v>
      </c>
      <c r="R6" s="132">
        <f t="shared" ca="1" si="20"/>
        <v>84</v>
      </c>
      <c r="V6" s="102" t="s">
        <v>105</v>
      </c>
      <c r="W6" s="102"/>
      <c r="X6" s="102"/>
      <c r="Y6" s="94">
        <f ca="1">Y5*Y3</f>
        <v>104</v>
      </c>
      <c r="AN6" s="97">
        <v>4</v>
      </c>
      <c r="AO6" s="97">
        <f t="shared" ca="1" si="14"/>
        <v>19.85710316160683</v>
      </c>
      <c r="AP6" s="97">
        <f ca="1">SMALL($AO$3:$AO$86,ROWS(AO$3:AO6))</f>
        <v>15.952357638819191</v>
      </c>
      <c r="AQ6" s="119">
        <f t="shared" ca="1" si="15"/>
        <v>1.4719661715723478</v>
      </c>
      <c r="AR6" s="119">
        <v>1</v>
      </c>
      <c r="AS6" s="86">
        <f t="shared" ca="1" si="7"/>
        <v>24</v>
      </c>
      <c r="AT6" s="86">
        <f t="shared" ca="1" si="16"/>
        <v>0.95025089507991034</v>
      </c>
      <c r="AU6" s="86">
        <f ca="1">INDEX($AS$3:$AS$86,MATCH(SMALL($AT$3:$AT$86,ROWS(AT$3:AT6)),$AT$3:$AT$86,0))</f>
        <v>65</v>
      </c>
      <c r="AV6" s="86">
        <f ca="1">SMALL($AS$3:$AS$86,ROWS(AV$3:AV6))</f>
        <v>24</v>
      </c>
      <c r="AW6" s="94">
        <f ca="1">VLOOKUP(SMALL($BB$3:$BB$44,AX6),$BB$3:$BC$44,2,0)</f>
        <v>28</v>
      </c>
      <c r="AX6" s="94">
        <v>2</v>
      </c>
      <c r="BA6" s="94">
        <v>4</v>
      </c>
      <c r="BB6" s="94">
        <f t="shared" ca="1" si="17"/>
        <v>0.59890444232452855</v>
      </c>
      <c r="BC6" s="94">
        <f t="shared" ca="1" si="18"/>
        <v>24</v>
      </c>
    </row>
    <row r="7" spans="1:55" ht="17.25" thickBot="1" x14ac:dyDescent="0.35">
      <c r="A7" s="9">
        <v>5</v>
      </c>
      <c r="B7" s="109">
        <f t="shared" ca="1" si="8"/>
        <v>51</v>
      </c>
      <c r="C7" s="110">
        <f t="shared" ca="1" si="8"/>
        <v>24</v>
      </c>
      <c r="D7" s="111">
        <f t="shared" ca="1" si="9"/>
        <v>18</v>
      </c>
      <c r="E7" s="112">
        <f t="shared" ca="1" si="10"/>
        <v>39</v>
      </c>
      <c r="F7" s="113" t="str">
        <f t="shared" ca="1" si="4"/>
        <v>56 - 64</v>
      </c>
      <c r="G7" s="114">
        <f t="shared" ca="1" si="11"/>
        <v>56</v>
      </c>
      <c r="H7" s="115">
        <f t="shared" ca="1" si="0"/>
        <v>64</v>
      </c>
      <c r="I7" s="160">
        <f t="shared" ca="1" si="5"/>
        <v>70</v>
      </c>
      <c r="J7" s="116">
        <f t="shared" ca="1" si="12"/>
        <v>12</v>
      </c>
      <c r="K7" s="117">
        <f t="shared" ca="1" si="1"/>
        <v>0.14285714285714285</v>
      </c>
      <c r="L7" s="118">
        <f t="shared" ca="1" si="2"/>
        <v>0.83333333333333337</v>
      </c>
      <c r="N7" s="129" t="s">
        <v>15</v>
      </c>
      <c r="O7" s="132">
        <f ca="1">_xlfn.STDEV.S(B$3:B$86)</f>
        <v>15.273787444607201</v>
      </c>
      <c r="P7" s="132">
        <f t="shared" ref="P7:R7" ca="1" si="21">_xlfn.STDEV.S(C$3:C$86)</f>
        <v>15.273787444607201</v>
      </c>
      <c r="Q7" s="132">
        <f t="shared" ca="1" si="21"/>
        <v>15.273787444607201</v>
      </c>
      <c r="R7" s="132">
        <f t="shared" ca="1" si="21"/>
        <v>15.273787444607201</v>
      </c>
      <c r="V7" s="94" t="s">
        <v>106</v>
      </c>
      <c r="Y7" s="94">
        <v>4</v>
      </c>
      <c r="AN7" s="97">
        <v>5</v>
      </c>
      <c r="AO7" s="97">
        <f t="shared" ca="1" si="14"/>
        <v>21.177864347973927</v>
      </c>
      <c r="AP7" s="97">
        <f ca="1">SMALL($AO$3:$AO$86,ROWS(AO$3:AO7))</f>
        <v>16.748939613562772</v>
      </c>
      <c r="AQ7" s="119">
        <f t="shared" ca="1" si="15"/>
        <v>1.0231837800314483</v>
      </c>
      <c r="AR7" s="119">
        <f>AR3</f>
        <v>1</v>
      </c>
      <c r="AS7" s="86">
        <f t="shared" ca="1" si="7"/>
        <v>18</v>
      </c>
      <c r="AT7" s="86">
        <f t="shared" ca="1" si="16"/>
        <v>0.12536137513389745</v>
      </c>
      <c r="AU7" s="86">
        <f ca="1">INDEX($AS$3:$AS$86,MATCH(SMALL($AT$3:$AT$86,ROWS(AT$3:AT7)),$AT$3:$AT$86,0))</f>
        <v>51</v>
      </c>
      <c r="AV7" s="86">
        <f ca="1">SMALL($AS$3:$AS$86,ROWS(AV$3:AV7))</f>
        <v>24</v>
      </c>
      <c r="AW7" s="94">
        <f ca="1">VLOOKUP(SMALL($BB$3:$BB$44,AX7),$BB$3:$BC$44,2,0)</f>
        <v>39</v>
      </c>
      <c r="AX7" s="94">
        <f>2+AX3</f>
        <v>3</v>
      </c>
      <c r="BA7" s="94">
        <v>5</v>
      </c>
      <c r="BB7" s="94">
        <f t="shared" ca="1" si="17"/>
        <v>0.75163362097379827</v>
      </c>
      <c r="BC7" s="94">
        <f t="shared" ca="1" si="18"/>
        <v>24</v>
      </c>
    </row>
    <row r="8" spans="1:55" ht="17.25" thickBot="1" x14ac:dyDescent="0.35">
      <c r="A8" s="9">
        <v>6</v>
      </c>
      <c r="B8" s="109">
        <f t="shared" ca="1" si="8"/>
        <v>51</v>
      </c>
      <c r="C8" s="110">
        <f t="shared" ca="1" si="8"/>
        <v>25</v>
      </c>
      <c r="D8" s="111">
        <f t="shared" ca="1" si="9"/>
        <v>46</v>
      </c>
      <c r="E8" s="112">
        <f t="shared" ca="1" si="10"/>
        <v>60</v>
      </c>
      <c r="F8" s="113" t="str">
        <f t="shared" ca="1" si="4"/>
        <v>64 - 72</v>
      </c>
      <c r="G8" s="114">
        <f t="shared" ca="1" si="11"/>
        <v>64</v>
      </c>
      <c r="H8" s="115">
        <f t="shared" ca="1" si="0"/>
        <v>72</v>
      </c>
      <c r="I8" s="160">
        <f t="shared" ca="1" si="5"/>
        <v>81</v>
      </c>
      <c r="J8" s="116">
        <f t="shared" ca="1" si="12"/>
        <v>11</v>
      </c>
      <c r="K8" s="117">
        <f t="shared" ca="1" si="1"/>
        <v>0.13095238095238096</v>
      </c>
      <c r="L8" s="118">
        <f t="shared" ca="1" si="2"/>
        <v>0.9642857142857143</v>
      </c>
      <c r="N8" s="129" t="s">
        <v>16</v>
      </c>
      <c r="O8" s="132">
        <f ca="1">O7/O2</f>
        <v>0.32139232097870862</v>
      </c>
      <c r="P8" s="132">
        <f t="shared" ref="P8:R8" ca="1" si="22">P7/P2</f>
        <v>0.32139232097870862</v>
      </c>
      <c r="Q8" s="132">
        <f t="shared" ca="1" si="22"/>
        <v>0.32139232097870862</v>
      </c>
      <c r="R8" s="132">
        <f t="shared" ca="1" si="22"/>
        <v>0.32139232097870862</v>
      </c>
      <c r="AN8" s="97">
        <v>6</v>
      </c>
      <c r="AO8" s="97">
        <f t="shared" ca="1" si="14"/>
        <v>22.065347581765238</v>
      </c>
      <c r="AP8" s="97">
        <f ca="1">SMALL($AO$3:$AO$86,ROWS(AO$3:AO8))</f>
        <v>18.725227570486453</v>
      </c>
      <c r="AQ8" s="119">
        <f t="shared" ca="1" si="15"/>
        <v>2.4094054004167837</v>
      </c>
      <c r="AR8" s="119">
        <f t="shared" ref="AR8:AR71" si="23">AR4</f>
        <v>1.5</v>
      </c>
      <c r="AS8" s="86">
        <f t="shared" ca="1" si="7"/>
        <v>46</v>
      </c>
      <c r="AT8" s="86">
        <f t="shared" ca="1" si="16"/>
        <v>0.10941864267240597</v>
      </c>
      <c r="AU8" s="86">
        <f ca="1">INDEX($AS$3:$AS$86,MATCH(SMALL($AT$3:$AT$86,ROWS(AT$3:AT8)),$AT$3:$AT$86,0))</f>
        <v>51</v>
      </c>
      <c r="AV8" s="86">
        <f ca="1">SMALL($AS$3:$AS$86,ROWS(AV$3:AV8))</f>
        <v>25</v>
      </c>
      <c r="AW8" s="94">
        <f ca="1">VLOOKUP(SMALL($BB$45:$BB$86,AX8),$BB$45:$BC$86,2,0)</f>
        <v>60</v>
      </c>
      <c r="AX8" s="94">
        <f>2+AX4</f>
        <v>3</v>
      </c>
      <c r="BA8" s="94">
        <v>6</v>
      </c>
      <c r="BB8" s="94">
        <f t="shared" ca="1" si="17"/>
        <v>0.79435333276894193</v>
      </c>
      <c r="BC8" s="94">
        <f t="shared" ca="1" si="18"/>
        <v>25</v>
      </c>
    </row>
    <row r="9" spans="1:55" ht="17.25" thickBot="1" x14ac:dyDescent="0.35">
      <c r="A9" s="9">
        <v>7</v>
      </c>
      <c r="B9" s="109">
        <f t="shared" ca="1" si="8"/>
        <v>65</v>
      </c>
      <c r="C9" s="110">
        <f t="shared" ca="1" si="8"/>
        <v>27</v>
      </c>
      <c r="D9" s="111">
        <f t="shared" ca="1" si="9"/>
        <v>43</v>
      </c>
      <c r="E9" s="112">
        <f t="shared" ca="1" si="10"/>
        <v>53</v>
      </c>
      <c r="F9" s="113" t="str">
        <f t="shared" ca="1" si="4"/>
        <v>72 - 80</v>
      </c>
      <c r="G9" s="114">
        <f t="shared" ca="1" si="11"/>
        <v>72</v>
      </c>
      <c r="H9" s="115">
        <f t="shared" ca="1" si="0"/>
        <v>80</v>
      </c>
      <c r="I9" s="160">
        <f t="shared" ca="1" si="5"/>
        <v>82</v>
      </c>
      <c r="J9" s="116">
        <f t="shared" ca="1" si="12"/>
        <v>1</v>
      </c>
      <c r="K9" s="117">
        <f t="shared" ca="1" si="1"/>
        <v>1.1904761904761904E-2</v>
      </c>
      <c r="L9" s="118">
        <f t="shared" ca="1" si="2"/>
        <v>0.97619047619047616</v>
      </c>
      <c r="N9" s="152" t="s">
        <v>100</v>
      </c>
      <c r="O9" s="153">
        <f ca="1">O2/O3</f>
        <v>1.011144883485309</v>
      </c>
      <c r="P9" s="153">
        <f t="shared" ref="P9:R9" ca="1" si="24">P2/P3</f>
        <v>1.011144883485309</v>
      </c>
      <c r="Q9" s="153">
        <f t="shared" ca="1" si="24"/>
        <v>1.011144883485309</v>
      </c>
      <c r="R9" s="153">
        <f t="shared" ca="1" si="24"/>
        <v>1.011144883485309</v>
      </c>
      <c r="AN9" s="97">
        <v>8</v>
      </c>
      <c r="AO9" s="97">
        <f t="shared" ca="1" si="14"/>
        <v>33.319504700107601</v>
      </c>
      <c r="AP9" s="97">
        <f ca="1">SMALL($AO$3:$AO$86,ROWS(AO$3:AO9))</f>
        <v>18.870903467687683</v>
      </c>
      <c r="AQ9" s="119">
        <f t="shared" ca="1" si="15"/>
        <v>2.2342464957673629</v>
      </c>
      <c r="AR9" s="119">
        <f t="shared" si="23"/>
        <v>2</v>
      </c>
      <c r="AS9" s="86">
        <f t="shared" ca="1" si="7"/>
        <v>43</v>
      </c>
      <c r="AT9" s="86">
        <f t="shared" ca="1" si="16"/>
        <v>0.6231032798573114</v>
      </c>
      <c r="AU9" s="86">
        <f ca="1">INDEX($AS$3:$AS$86,MATCH(SMALL($AT$3:$AT$86,ROWS(AT$3:AT9)),$AT$3:$AT$86,0))</f>
        <v>65</v>
      </c>
      <c r="AV9" s="86">
        <f ca="1">SMALL($AS$3:$AS$86,ROWS(AV$3:AV9))</f>
        <v>27</v>
      </c>
      <c r="AW9" s="94">
        <f ca="1">VLOOKUP(SMALL($BB$45:$BB$86,AX9),$BB$45:$BC$86,2,0)</f>
        <v>53</v>
      </c>
      <c r="AX9" s="94">
        <f>2+AX5</f>
        <v>4</v>
      </c>
      <c r="BA9" s="94">
        <v>7</v>
      </c>
      <c r="BB9" s="94">
        <f t="shared" ca="1" si="17"/>
        <v>0.73805309593656221</v>
      </c>
      <c r="BC9" s="94">
        <f t="shared" ca="1" si="18"/>
        <v>27</v>
      </c>
    </row>
    <row r="10" spans="1:55" ht="17.25" thickBot="1" x14ac:dyDescent="0.35">
      <c r="A10" s="9">
        <v>8</v>
      </c>
      <c r="B10" s="109">
        <f t="shared" ca="1" si="8"/>
        <v>38</v>
      </c>
      <c r="C10" s="110">
        <f t="shared" ca="1" si="8"/>
        <v>28</v>
      </c>
      <c r="D10" s="111">
        <f t="shared" ca="1" si="9"/>
        <v>27</v>
      </c>
      <c r="E10" s="112">
        <f t="shared" ca="1" si="10"/>
        <v>16</v>
      </c>
      <c r="F10" s="113" t="str">
        <f t="shared" ca="1" si="4"/>
        <v>80 - 88</v>
      </c>
      <c r="G10" s="114">
        <f t="shared" ca="1" si="11"/>
        <v>80</v>
      </c>
      <c r="H10" s="115">
        <f t="shared" ca="1" si="0"/>
        <v>88</v>
      </c>
      <c r="I10" s="160">
        <f t="shared" ca="1" si="5"/>
        <v>83</v>
      </c>
      <c r="J10" s="116">
        <f t="shared" ca="1" si="12"/>
        <v>1</v>
      </c>
      <c r="K10" s="117">
        <f t="shared" ca="1" si="1"/>
        <v>1.1904761904761904E-2</v>
      </c>
      <c r="L10" s="118">
        <f t="shared" ca="1" si="2"/>
        <v>0.98809523809523814</v>
      </c>
      <c r="N10" s="130" t="s">
        <v>91</v>
      </c>
      <c r="O10" s="133">
        <f ca="1">O6/O2</f>
        <v>1.7675350701402806</v>
      </c>
      <c r="P10" s="133">
        <f t="shared" ref="P10:R10" ca="1" si="25">P6/P2</f>
        <v>1.7675350701402806</v>
      </c>
      <c r="Q10" s="133">
        <f t="shared" ca="1" si="25"/>
        <v>1.7675350701402806</v>
      </c>
      <c r="R10" s="133">
        <f t="shared" ca="1" si="25"/>
        <v>1.7675350701402806</v>
      </c>
      <c r="AN10" s="97">
        <v>7</v>
      </c>
      <c r="AO10" s="97">
        <f t="shared" ca="1" si="14"/>
        <v>25.78016128653752</v>
      </c>
      <c r="AP10" s="97">
        <f ca="1">SMALL($AO$3:$AO$86,ROWS(AO$3:AO10))</f>
        <v>19.046545881133</v>
      </c>
      <c r="AQ10" s="119">
        <f t="shared" ca="1" si="15"/>
        <v>1.4036129617408122</v>
      </c>
      <c r="AR10" s="119">
        <f t="shared" si="23"/>
        <v>1</v>
      </c>
      <c r="AS10" s="86">
        <f t="shared" ca="1" si="7"/>
        <v>27</v>
      </c>
      <c r="AT10" s="86">
        <f t="shared" ca="1" si="16"/>
        <v>0.78452607281019981</v>
      </c>
      <c r="AU10" s="86">
        <f ca="1">INDEX($AS$3:$AS$86,MATCH(SMALL($AT$3:$AT$86,ROWS(AT$3:AT10)),$AT$3:$AT$86,0))</f>
        <v>38</v>
      </c>
      <c r="AV10" s="86">
        <f ca="1">SMALL($AS$3:$AS$86,ROWS(AV$3:AV10))</f>
        <v>28</v>
      </c>
      <c r="AW10" s="94">
        <f ca="1">VLOOKUP(SMALL($BB$3:$BB$44,AX10),$BB$3:$BC$44,2,0)</f>
        <v>16</v>
      </c>
      <c r="AX10" s="94">
        <f>2+AX6</f>
        <v>4</v>
      </c>
      <c r="BA10" s="94">
        <v>8</v>
      </c>
      <c r="BB10" s="94">
        <f t="shared" ca="1" si="17"/>
        <v>2.9130912515099694E-2</v>
      </c>
      <c r="BC10" s="94">
        <f t="shared" ca="1" si="18"/>
        <v>28</v>
      </c>
    </row>
    <row r="11" spans="1:55" ht="17.25" thickBot="1" x14ac:dyDescent="0.35">
      <c r="A11" s="9">
        <v>9</v>
      </c>
      <c r="B11" s="109">
        <f t="shared" ca="1" si="8"/>
        <v>80</v>
      </c>
      <c r="C11" s="110">
        <f t="shared" ca="1" si="8"/>
        <v>28</v>
      </c>
      <c r="D11" s="111">
        <f t="shared" ca="1" si="9"/>
        <v>34</v>
      </c>
      <c r="E11" s="112">
        <f t="shared" ca="1" si="10"/>
        <v>38</v>
      </c>
      <c r="F11" s="113" t="str">
        <f t="shared" ca="1" si="4"/>
        <v>88 - 96</v>
      </c>
      <c r="G11" s="114">
        <f t="shared" ca="1" si="11"/>
        <v>88</v>
      </c>
      <c r="H11" s="115">
        <f t="shared" ca="1" si="0"/>
        <v>96</v>
      </c>
      <c r="I11" s="160">
        <f t="shared" ca="1" si="5"/>
        <v>83</v>
      </c>
      <c r="J11" s="116">
        <f t="shared" ca="1" si="12"/>
        <v>0</v>
      </c>
      <c r="K11" s="117">
        <f t="shared" ca="1" si="1"/>
        <v>0</v>
      </c>
      <c r="L11" s="118">
        <f t="shared" ca="1" si="2"/>
        <v>0.98809523809523814</v>
      </c>
      <c r="AN11" s="97">
        <v>12</v>
      </c>
      <c r="AO11" s="97">
        <f t="shared" ca="1" si="14"/>
        <v>21.946434971256409</v>
      </c>
      <c r="AP11" s="97">
        <f ca="1">SMALL($AO$3:$AO$86,ROWS(AO$3:AO11))</f>
        <v>19.129132361641922</v>
      </c>
      <c r="AQ11" s="119">
        <f t="shared" ca="1" si="15"/>
        <v>1.7472591139985583</v>
      </c>
      <c r="AR11" s="119">
        <f t="shared" si="23"/>
        <v>1</v>
      </c>
      <c r="AS11" s="86">
        <f t="shared" ca="1" si="7"/>
        <v>34</v>
      </c>
      <c r="AT11" s="86">
        <f t="shared" ca="1" si="16"/>
        <v>0.69332761923476494</v>
      </c>
      <c r="AU11" s="86">
        <f ca="1">INDEX($AS$3:$AS$86,MATCH(SMALL($AT$3:$AT$86,ROWS(AT$3:AT11)),$AT$3:$AT$86,0))</f>
        <v>80</v>
      </c>
      <c r="AV11" s="86">
        <f ca="1">SMALL($AS$3:$AS$86,ROWS(AV$3:AV11))</f>
        <v>28</v>
      </c>
      <c r="AW11" s="94">
        <f ca="1">VLOOKUP(SMALL($BB$3:$BB$44,AX11),$BB$3:$BC$44,2,0)</f>
        <v>38</v>
      </c>
      <c r="AX11" s="94">
        <f t="shared" ref="AX11:AX74" si="26">2+AX7</f>
        <v>5</v>
      </c>
      <c r="BA11" s="94">
        <v>9</v>
      </c>
      <c r="BB11" s="94">
        <f t="shared" ca="1" si="17"/>
        <v>0.54656429421173314</v>
      </c>
      <c r="BC11" s="94">
        <f t="shared" ca="1" si="18"/>
        <v>28</v>
      </c>
    </row>
    <row r="12" spans="1:55" ht="17.25" thickBot="1" x14ac:dyDescent="0.35">
      <c r="A12" s="9">
        <v>10</v>
      </c>
      <c r="B12" s="109">
        <f t="shared" ca="1" si="8"/>
        <v>46</v>
      </c>
      <c r="C12" s="110">
        <f t="shared" ca="1" si="8"/>
        <v>28</v>
      </c>
      <c r="D12" s="111">
        <f t="shared" ca="1" si="9"/>
        <v>47</v>
      </c>
      <c r="E12" s="112">
        <f t="shared" ca="1" si="10"/>
        <v>62</v>
      </c>
      <c r="F12" s="113" t="str">
        <f t="shared" ca="1" si="4"/>
        <v>96 - 104</v>
      </c>
      <c r="G12" s="114">
        <f t="shared" ca="1" si="11"/>
        <v>96</v>
      </c>
      <c r="H12" s="115">
        <f t="shared" ca="1" si="0"/>
        <v>104</v>
      </c>
      <c r="I12" s="160">
        <f t="shared" ca="1" si="5"/>
        <v>84</v>
      </c>
      <c r="J12" s="116">
        <f t="shared" ca="1" si="12"/>
        <v>1</v>
      </c>
      <c r="K12" s="117">
        <f t="shared" ca="1" si="1"/>
        <v>1.1904761904761904E-2</v>
      </c>
      <c r="L12" s="118">
        <f t="shared" ca="1" si="2"/>
        <v>1</v>
      </c>
      <c r="AN12" s="97">
        <v>9</v>
      </c>
      <c r="AO12" s="97">
        <f t="shared" ca="1" si="14"/>
        <v>22.929397979373956</v>
      </c>
      <c r="AP12" s="97">
        <f ca="1">SMALL($AO$3:$AO$86,ROWS(AO$3:AO12))</f>
        <v>19.160377583865682</v>
      </c>
      <c r="AQ12" s="119">
        <f t="shared" ca="1" si="15"/>
        <v>2.4296119639840041</v>
      </c>
      <c r="AR12" s="119">
        <f t="shared" si="23"/>
        <v>1.5</v>
      </c>
      <c r="AS12" s="86">
        <f t="shared" ca="1" si="7"/>
        <v>47</v>
      </c>
      <c r="AT12" s="86">
        <f t="shared" ca="1" si="16"/>
        <v>0.60116509628970105</v>
      </c>
      <c r="AU12" s="86">
        <f ca="1">INDEX($AS$3:$AS$86,MATCH(SMALL($AT$3:$AT$86,ROWS(AT$3:AT12)),$AT$3:$AT$86,0))</f>
        <v>46</v>
      </c>
      <c r="AV12" s="86">
        <f ca="1">SMALL($AS$3:$AS$86,ROWS(AV$3:AV12))</f>
        <v>28</v>
      </c>
      <c r="AW12" s="94">
        <f ca="1">VLOOKUP(SMALL($BB$45:$BB$86,AX12),$BB$45:$BC$86,2,0)</f>
        <v>62</v>
      </c>
      <c r="AX12" s="94">
        <f t="shared" si="26"/>
        <v>5</v>
      </c>
      <c r="BA12" s="94">
        <v>10</v>
      </c>
      <c r="BB12" s="94">
        <f t="shared" ca="1" si="17"/>
        <v>0.85683419129487293</v>
      </c>
      <c r="BC12" s="94">
        <f t="shared" ca="1" si="18"/>
        <v>28</v>
      </c>
    </row>
    <row r="13" spans="1:55" ht="17.25" thickBot="1" x14ac:dyDescent="0.35">
      <c r="A13" s="9">
        <v>11</v>
      </c>
      <c r="B13" s="109">
        <f t="shared" ca="1" si="8"/>
        <v>18</v>
      </c>
      <c r="C13" s="110">
        <f t="shared" ca="1" si="8"/>
        <v>32</v>
      </c>
      <c r="D13" s="111">
        <f t="shared" ca="1" si="9"/>
        <v>44</v>
      </c>
      <c r="E13" s="112">
        <f t="shared" ca="1" si="10"/>
        <v>80</v>
      </c>
      <c r="F13" s="113" t="str">
        <f t="shared" ca="1" si="4"/>
        <v>104 - 112</v>
      </c>
      <c r="G13" s="114">
        <f t="shared" ca="1" si="11"/>
        <v>104</v>
      </c>
      <c r="H13" s="115">
        <f t="shared" ca="1" si="0"/>
        <v>112</v>
      </c>
      <c r="I13" s="160">
        <f t="shared" ca="1" si="5"/>
        <v>84</v>
      </c>
      <c r="J13" s="116">
        <f t="shared" ca="1" si="12"/>
        <v>0</v>
      </c>
      <c r="K13" s="117">
        <f t="shared" ca="1" si="1"/>
        <v>0</v>
      </c>
      <c r="L13" s="118">
        <f t="shared" ca="1" si="2"/>
        <v>1</v>
      </c>
      <c r="AN13" s="97">
        <v>10</v>
      </c>
      <c r="AO13" s="97">
        <f t="shared" ca="1" si="14"/>
        <v>16.748939613562772</v>
      </c>
      <c r="AP13" s="97">
        <f ca="1">SMALL($AO$3:$AO$86,ROWS(AO$3:AO13))</f>
        <v>19.85710316160683</v>
      </c>
      <c r="AQ13" s="119">
        <f t="shared" ca="1" si="15"/>
        <v>2.1709602716779912</v>
      </c>
      <c r="AR13" s="119">
        <f t="shared" si="23"/>
        <v>2</v>
      </c>
      <c r="AS13" s="86">
        <f t="shared" ca="1" si="7"/>
        <v>44</v>
      </c>
      <c r="AT13" s="86">
        <f t="shared" ca="1" si="16"/>
        <v>0.37140111672851583</v>
      </c>
      <c r="AU13" s="86">
        <f ca="1">INDEX($AS$3:$AS$86,MATCH(SMALL($AT$3:$AT$86,ROWS(AT$3:AT13)),$AT$3:$AT$86,0))</f>
        <v>18</v>
      </c>
      <c r="AV13" s="86">
        <f ca="1">SMALL($AS$3:$AS$86,ROWS(AV$3:AV13))</f>
        <v>32</v>
      </c>
      <c r="AW13" s="94">
        <f ca="1">VLOOKUP(SMALL($BB$45:$BB$86,AX13),$BB$45:$BC$86,2,0)</f>
        <v>80</v>
      </c>
      <c r="AX13" s="94">
        <f t="shared" si="26"/>
        <v>6</v>
      </c>
      <c r="BA13" s="94">
        <v>11</v>
      </c>
      <c r="BB13" s="94">
        <f t="shared" ca="1" si="17"/>
        <v>0.27433048746506017</v>
      </c>
      <c r="BC13" s="94">
        <f t="shared" ca="1" si="18"/>
        <v>32</v>
      </c>
    </row>
    <row r="14" spans="1:55" ht="17.25" thickBot="1" x14ac:dyDescent="0.35">
      <c r="A14" s="9">
        <v>12</v>
      </c>
      <c r="B14" s="109">
        <f t="shared" ca="1" si="8"/>
        <v>28</v>
      </c>
      <c r="C14" s="110">
        <f t="shared" ca="1" si="8"/>
        <v>32</v>
      </c>
      <c r="D14" s="111">
        <f t="shared" ca="1" si="9"/>
        <v>24</v>
      </c>
      <c r="E14" s="112">
        <f t="shared" ca="1" si="10"/>
        <v>32</v>
      </c>
      <c r="F14" s="120" t="str">
        <f t="shared" ca="1" si="4"/>
        <v>112 - 120</v>
      </c>
      <c r="G14" s="121">
        <f ca="1">H13</f>
        <v>112</v>
      </c>
      <c r="H14" s="122">
        <f t="shared" ca="1" si="0"/>
        <v>120</v>
      </c>
      <c r="I14" s="161">
        <f t="shared" ca="1" si="5"/>
        <v>84</v>
      </c>
      <c r="J14" s="123">
        <f t="shared" ca="1" si="12"/>
        <v>0</v>
      </c>
      <c r="K14" s="124">
        <f t="shared" ca="1" si="1"/>
        <v>0</v>
      </c>
      <c r="L14" s="125">
        <f t="shared" ca="1" si="2"/>
        <v>1</v>
      </c>
      <c r="AN14" s="97">
        <v>11</v>
      </c>
      <c r="AO14" s="97">
        <f t="shared" ca="1" si="14"/>
        <v>25.696740838890754</v>
      </c>
      <c r="AP14" s="97">
        <f ca="1">SMALL($AO$3:$AO$86,ROWS(AO$3:AO14))</f>
        <v>20.88843515689976</v>
      </c>
      <c r="AQ14" s="119">
        <f t="shared" ca="1" si="15"/>
        <v>1.1050051333046351</v>
      </c>
      <c r="AR14" s="119">
        <f t="shared" si="23"/>
        <v>1</v>
      </c>
      <c r="AS14" s="86">
        <f t="shared" ca="1" si="7"/>
        <v>24</v>
      </c>
      <c r="AT14" s="86">
        <f t="shared" ca="1" si="16"/>
        <v>0.52900915295929418</v>
      </c>
      <c r="AU14" s="86">
        <f ca="1">INDEX($AS$3:$AS$86,MATCH(SMALL($AT$3:$AT$86,ROWS(AT$3:AT14)),$AT$3:$AT$86,0))</f>
        <v>28</v>
      </c>
      <c r="AV14" s="86">
        <f ca="1">SMALL($AS$3:$AS$86,ROWS(AV$3:AV14))</f>
        <v>32</v>
      </c>
      <c r="AW14" s="94">
        <f ca="1">VLOOKUP(SMALL($BB$3:$BB$44,AX14),$BB$3:$BC$44,2,0)</f>
        <v>32</v>
      </c>
      <c r="AX14" s="94">
        <f t="shared" si="26"/>
        <v>6</v>
      </c>
      <c r="BA14" s="94">
        <v>12</v>
      </c>
      <c r="BB14" s="94">
        <f t="shared" ca="1" si="17"/>
        <v>0.6483387225435745</v>
      </c>
      <c r="BC14" s="94">
        <f t="shared" ca="1" si="18"/>
        <v>32</v>
      </c>
    </row>
    <row r="15" spans="1:55" ht="16.5" x14ac:dyDescent="0.3">
      <c r="A15" s="9">
        <v>13</v>
      </c>
      <c r="B15" s="109">
        <f t="shared" ca="1" si="8"/>
        <v>48</v>
      </c>
      <c r="C15" s="110">
        <f t="shared" ca="1" si="8"/>
        <v>33</v>
      </c>
      <c r="D15" s="111">
        <f t="shared" ca="1" si="9"/>
        <v>25</v>
      </c>
      <c r="E15" s="112">
        <f t="shared" ca="1" si="10"/>
        <v>39</v>
      </c>
      <c r="F15" s="126"/>
      <c r="G15" s="116"/>
      <c r="H15" s="116"/>
      <c r="I15" s="116"/>
      <c r="J15" s="116">
        <f ca="1">SUM(J2:J14)</f>
        <v>84</v>
      </c>
      <c r="K15" s="117">
        <f ca="1">SUM(K2:K14)</f>
        <v>0.99999999999999978</v>
      </c>
      <c r="L15" s="117"/>
      <c r="AN15" s="97">
        <v>14</v>
      </c>
      <c r="AO15" s="97">
        <f t="shared" ca="1" si="14"/>
        <v>22.432964562806688</v>
      </c>
      <c r="AP15" s="97">
        <f ca="1">SMALL($AO$3:$AO$86,ROWS(AO$3:AO15))</f>
        <v>21.022095017611498</v>
      </c>
      <c r="AQ15" s="119">
        <f t="shared" ca="1" si="15"/>
        <v>1.1481883197761735</v>
      </c>
      <c r="AR15" s="119">
        <f t="shared" si="23"/>
        <v>1</v>
      </c>
      <c r="AS15" s="86">
        <f t="shared" ca="1" si="7"/>
        <v>25</v>
      </c>
      <c r="AT15" s="86">
        <f t="shared" ca="1" si="16"/>
        <v>0.91591731550851918</v>
      </c>
      <c r="AU15" s="86">
        <f ca="1">INDEX($AS$3:$AS$86,MATCH(SMALL($AT$3:$AT$86,ROWS(AT$3:AT15)),$AT$3:$AT$86,0))</f>
        <v>48</v>
      </c>
      <c r="AV15" s="86">
        <f ca="1">SMALL($AS$3:$AS$86,ROWS(AV$3:AV15))</f>
        <v>33</v>
      </c>
      <c r="AW15" s="94">
        <f ca="1">VLOOKUP(SMALL($BB$3:$BB$44,AX15),$BB$3:$BC$44,2,0)</f>
        <v>39</v>
      </c>
      <c r="AX15" s="94">
        <f t="shared" si="26"/>
        <v>7</v>
      </c>
      <c r="BA15" s="94">
        <v>13</v>
      </c>
      <c r="BB15" s="94">
        <f t="shared" ca="1" si="17"/>
        <v>0.46236701354994847</v>
      </c>
      <c r="BC15" s="94">
        <f t="shared" ca="1" si="18"/>
        <v>33</v>
      </c>
    </row>
    <row r="16" spans="1:55" ht="16.5" x14ac:dyDescent="0.3">
      <c r="A16" s="9">
        <v>14</v>
      </c>
      <c r="B16" s="109">
        <f t="shared" ca="1" si="8"/>
        <v>67</v>
      </c>
      <c r="C16" s="110">
        <f t="shared" ca="1" si="8"/>
        <v>34</v>
      </c>
      <c r="D16" s="111">
        <f t="shared" ca="1" si="9"/>
        <v>48</v>
      </c>
      <c r="E16" s="112">
        <f t="shared" ca="1" si="10"/>
        <v>70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4"/>
        <v>25.077714043112227</v>
      </c>
      <c r="AP16" s="97">
        <f ca="1">SMALL($AO$3:$AO$86,ROWS(AO$3:AO16))</f>
        <v>21.081705200848489</v>
      </c>
      <c r="AQ16" s="119">
        <f t="shared" ca="1" si="15"/>
        <v>2.2733652235267252</v>
      </c>
      <c r="AR16" s="119">
        <f t="shared" si="23"/>
        <v>1.5</v>
      </c>
      <c r="AS16" s="86">
        <f t="shared" ca="1" si="7"/>
        <v>48</v>
      </c>
      <c r="AT16" s="86">
        <f t="shared" ca="1" si="16"/>
        <v>0.37578304980669686</v>
      </c>
      <c r="AU16" s="86">
        <f ca="1">INDEX($AS$3:$AS$86,MATCH(SMALL($AT$3:$AT$86,ROWS(AT$3:AT16)),$AT$3:$AT$86,0))</f>
        <v>67</v>
      </c>
      <c r="AV16" s="86">
        <f ca="1">SMALL($AS$3:$AS$86,ROWS(AV$3:AV16))</f>
        <v>34</v>
      </c>
      <c r="AW16" s="94">
        <f ca="1">VLOOKUP(SMALL($BB$45:$BB$86,AX16),$BB$45:$BC$86,2,0)</f>
        <v>70</v>
      </c>
      <c r="AX16" s="94">
        <f t="shared" si="26"/>
        <v>7</v>
      </c>
      <c r="BA16" s="94">
        <v>14</v>
      </c>
      <c r="BB16" s="94">
        <f t="shared" ca="1" si="17"/>
        <v>0.85996768821967584</v>
      </c>
      <c r="BC16" s="94">
        <f t="shared" ca="1" si="18"/>
        <v>34</v>
      </c>
    </row>
    <row r="17" spans="1:55" ht="16.5" x14ac:dyDescent="0.3">
      <c r="A17" s="9">
        <v>15</v>
      </c>
      <c r="B17" s="109">
        <f t="shared" ca="1" si="8"/>
        <v>38</v>
      </c>
      <c r="C17" s="110">
        <f t="shared" ca="1" si="8"/>
        <v>34</v>
      </c>
      <c r="D17" s="111">
        <f t="shared" ca="1" si="9"/>
        <v>57</v>
      </c>
      <c r="E17" s="112">
        <f t="shared" ca="1" si="10"/>
        <v>57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4"/>
        <v>22.648349930995071</v>
      </c>
      <c r="AP17" s="97">
        <f ca="1">SMALL($AO$3:$AO$86,ROWS(AO$3:AO17))</f>
        <v>21.177864347973927</v>
      </c>
      <c r="AQ17" s="119">
        <f t="shared" ca="1" si="15"/>
        <v>2.6498640973750129</v>
      </c>
      <c r="AR17" s="119">
        <f t="shared" si="23"/>
        <v>2</v>
      </c>
      <c r="AS17" s="86">
        <f t="shared" ca="1" si="7"/>
        <v>57</v>
      </c>
      <c r="AT17" s="86">
        <f t="shared" ca="1" si="16"/>
        <v>0.41460878240932753</v>
      </c>
      <c r="AU17" s="86">
        <f ca="1">INDEX($AS$3:$AS$86,MATCH(SMALL($AT$3:$AT$86,ROWS(AT$3:AT17)),$AT$3:$AT$86,0))</f>
        <v>38</v>
      </c>
      <c r="AV17" s="86">
        <f ca="1">SMALL($AS$3:$AS$86,ROWS(AV$3:AV17))</f>
        <v>34</v>
      </c>
      <c r="AW17" s="94">
        <f ca="1">VLOOKUP(SMALL($BB$45:$BB$86,AX17),$BB$45:$BC$86,2,0)</f>
        <v>57</v>
      </c>
      <c r="AX17" s="94">
        <f t="shared" si="26"/>
        <v>8</v>
      </c>
      <c r="BA17" s="94">
        <v>15</v>
      </c>
      <c r="BB17" s="94">
        <f t="shared" ca="1" si="17"/>
        <v>0.80670588796000287</v>
      </c>
      <c r="BC17" s="94">
        <f t="shared" ca="1" si="18"/>
        <v>34</v>
      </c>
    </row>
    <row r="18" spans="1:55" ht="16.5" x14ac:dyDescent="0.3">
      <c r="A18" s="9">
        <v>16</v>
      </c>
      <c r="B18" s="109">
        <f t="shared" ca="1" si="8"/>
        <v>38</v>
      </c>
      <c r="C18" s="110">
        <f t="shared" ca="1" si="8"/>
        <v>34</v>
      </c>
      <c r="D18" s="111">
        <f t="shared" ca="1" si="9"/>
        <v>34</v>
      </c>
      <c r="E18" s="112">
        <f t="shared" ca="1" si="10"/>
        <v>43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4"/>
        <v>28.209798241021591</v>
      </c>
      <c r="AP18" s="97">
        <f ca="1">SMALL($AO$3:$AO$86,ROWS(AO$3:AO18))</f>
        <v>21.426983542778252</v>
      </c>
      <c r="AQ18" s="119">
        <f t="shared" ca="1" si="15"/>
        <v>1.5673238173943043</v>
      </c>
      <c r="AR18" s="119">
        <f t="shared" si="23"/>
        <v>1</v>
      </c>
      <c r="AS18" s="86">
        <f t="shared" ca="1" si="7"/>
        <v>34</v>
      </c>
      <c r="AT18" s="86">
        <f t="shared" ca="1" si="16"/>
        <v>0.64273567800371623</v>
      </c>
      <c r="AU18" s="86">
        <f ca="1">INDEX($AS$3:$AS$86,MATCH(SMALL($AT$3:$AT$86,ROWS(AT$3:AT18)),$AT$3:$AT$86,0))</f>
        <v>38</v>
      </c>
      <c r="AV18" s="86">
        <f ca="1">SMALL($AS$3:$AS$86,ROWS(AV$3:AV18))</f>
        <v>34</v>
      </c>
      <c r="AW18" s="94">
        <f ca="1">VLOOKUP(SMALL($BB$3:$BB$44,AX18),$BB$3:$BC$44,2,0)</f>
        <v>43</v>
      </c>
      <c r="AX18" s="94">
        <f t="shared" si="26"/>
        <v>8</v>
      </c>
      <c r="BA18" s="94">
        <v>16</v>
      </c>
      <c r="BB18" s="94">
        <f t="shared" ca="1" si="17"/>
        <v>0.82897828087116454</v>
      </c>
      <c r="BC18" s="94">
        <f t="shared" ca="1" si="18"/>
        <v>34</v>
      </c>
    </row>
    <row r="19" spans="1:55" ht="16.5" x14ac:dyDescent="0.3">
      <c r="A19" s="9">
        <v>17</v>
      </c>
      <c r="B19" s="109">
        <f t="shared" ca="1" si="8"/>
        <v>56</v>
      </c>
      <c r="C19" s="110">
        <f t="shared" ca="1" si="8"/>
        <v>34</v>
      </c>
      <c r="D19" s="111">
        <f t="shared" ca="1" si="9"/>
        <v>39</v>
      </c>
      <c r="E19" s="112">
        <f t="shared" ca="1" si="10"/>
        <v>37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4"/>
        <v>27.495658032773338</v>
      </c>
      <c r="AP19" s="97">
        <f ca="1">SMALL($AO$3:$AO$86,ROWS(AO$3:AO19))</f>
        <v>21.59626428894839</v>
      </c>
      <c r="AQ19" s="119">
        <f t="shared" ca="1" si="15"/>
        <v>1.7753980670379748</v>
      </c>
      <c r="AR19" s="119">
        <f t="shared" si="23"/>
        <v>1</v>
      </c>
      <c r="AS19" s="86">
        <f t="shared" ca="1" si="7"/>
        <v>39</v>
      </c>
      <c r="AT19" s="86">
        <f t="shared" ca="1" si="16"/>
        <v>0.60049174828207008</v>
      </c>
      <c r="AU19" s="86">
        <f ca="1">INDEX($AS$3:$AS$86,MATCH(SMALL($AT$3:$AT$86,ROWS(AT$3:AT19)),$AT$3:$AT$86,0))</f>
        <v>56</v>
      </c>
      <c r="AV19" s="86">
        <f ca="1">SMALL($AS$3:$AS$86,ROWS(AV$3:AV19))</f>
        <v>34</v>
      </c>
      <c r="AW19" s="94">
        <f ca="1">VLOOKUP(SMALL($BB$3:$BB$44,AX19),$BB$3:$BC$44,2,0)</f>
        <v>37</v>
      </c>
      <c r="AX19" s="94">
        <f t="shared" si="26"/>
        <v>9</v>
      </c>
      <c r="BA19" s="94">
        <v>17</v>
      </c>
      <c r="BB19" s="94">
        <f t="shared" ca="1" si="17"/>
        <v>0.38763787803100935</v>
      </c>
      <c r="BC19" s="94">
        <f t="shared" ca="1" si="18"/>
        <v>34</v>
      </c>
    </row>
    <row r="20" spans="1:55" ht="16.5" x14ac:dyDescent="0.3">
      <c r="A20" s="9">
        <v>18</v>
      </c>
      <c r="B20" s="109">
        <f t="shared" ca="1" si="8"/>
        <v>49</v>
      </c>
      <c r="C20" s="110">
        <f t="shared" ca="1" si="8"/>
        <v>35</v>
      </c>
      <c r="D20" s="111">
        <f t="shared" ca="1" si="9"/>
        <v>48</v>
      </c>
      <c r="E20" s="112">
        <f t="shared" ca="1" si="10"/>
        <v>48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4"/>
        <v>22.636817160828947</v>
      </c>
      <c r="AP20" s="97">
        <f ca="1">SMALL($AO$3:$AO$86,ROWS(AO$3:AO20))</f>
        <v>21.761796580691104</v>
      </c>
      <c r="AQ20" s="119">
        <f t="shared" ca="1" si="15"/>
        <v>2.2013787014343436</v>
      </c>
      <c r="AR20" s="119">
        <f t="shared" si="23"/>
        <v>1.5</v>
      </c>
      <c r="AS20" s="86">
        <f t="shared" ca="1" si="7"/>
        <v>48</v>
      </c>
      <c r="AT20" s="86">
        <f t="shared" ca="1" si="16"/>
        <v>0.20788917243851135</v>
      </c>
      <c r="AU20" s="86">
        <f ca="1">INDEX($AS$3:$AS$86,MATCH(SMALL($AT$3:$AT$86,ROWS(AT$3:AT20)),$AT$3:$AT$86,0))</f>
        <v>49</v>
      </c>
      <c r="AV20" s="86">
        <f ca="1">SMALL($AS$3:$AS$86,ROWS(AV$3:AV20))</f>
        <v>35</v>
      </c>
      <c r="AW20" s="94">
        <f ca="1">VLOOKUP(SMALL($BB$45:$BB$86,AX20),$BB$45:$BC$86,2,0)</f>
        <v>48</v>
      </c>
      <c r="AX20" s="94">
        <f t="shared" si="26"/>
        <v>9</v>
      </c>
      <c r="BA20" s="94">
        <v>18</v>
      </c>
      <c r="BB20" s="94">
        <f t="shared" ca="1" si="17"/>
        <v>0.60373092121301697</v>
      </c>
      <c r="BC20" s="94">
        <f t="shared" ca="1" si="18"/>
        <v>35</v>
      </c>
    </row>
    <row r="21" spans="1:55" ht="16.5" x14ac:dyDescent="0.3">
      <c r="A21" s="9">
        <v>19</v>
      </c>
      <c r="B21" s="109">
        <f t="shared" ca="1" si="8"/>
        <v>49</v>
      </c>
      <c r="C21" s="110">
        <f t="shared" ca="1" si="8"/>
        <v>35</v>
      </c>
      <c r="D21" s="111">
        <f t="shared" ca="1" si="9"/>
        <v>59</v>
      </c>
      <c r="E21" s="112">
        <f t="shared" ca="1" si="10"/>
        <v>55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4"/>
        <v>19.046545881133</v>
      </c>
      <c r="AP21" s="97">
        <f ca="1">SMALL($AO$3:$AO$86,ROWS(AO$3:AO21))</f>
        <v>21.930104028555224</v>
      </c>
      <c r="AQ21" s="119">
        <f t="shared" ca="1" si="15"/>
        <v>2.6687765376774757</v>
      </c>
      <c r="AR21" s="119">
        <f t="shared" si="23"/>
        <v>2</v>
      </c>
      <c r="AS21" s="86">
        <f t="shared" ca="1" si="7"/>
        <v>59</v>
      </c>
      <c r="AT21" s="86">
        <f t="shared" ca="1" si="16"/>
        <v>0.47054235176133297</v>
      </c>
      <c r="AU21" s="86">
        <f ca="1">INDEX($AS$3:$AS$86,MATCH(SMALL($AT$3:$AT$86,ROWS(AT$3:AT21)),$AT$3:$AT$86,0))</f>
        <v>49</v>
      </c>
      <c r="AV21" s="86">
        <f ca="1">SMALL($AS$3:$AS$86,ROWS(AV$3:AV21))</f>
        <v>35</v>
      </c>
      <c r="AW21" s="94">
        <f ca="1">VLOOKUP(SMALL($BB$45:$BB$86,AX21),$BB$45:$BC$86,2,0)</f>
        <v>55</v>
      </c>
      <c r="AX21" s="94">
        <f t="shared" si="26"/>
        <v>10</v>
      </c>
      <c r="BA21" s="94">
        <v>19</v>
      </c>
      <c r="BB21" s="94">
        <f t="shared" ca="1" si="17"/>
        <v>0.32758346674098848</v>
      </c>
      <c r="BC21" s="94">
        <f t="shared" ca="1" si="18"/>
        <v>35</v>
      </c>
    </row>
    <row r="22" spans="1:55" ht="16.5" x14ac:dyDescent="0.3">
      <c r="A22" s="9">
        <v>20</v>
      </c>
      <c r="B22" s="109">
        <f t="shared" ca="1" si="8"/>
        <v>60</v>
      </c>
      <c r="C22" s="110">
        <f t="shared" ca="1" si="8"/>
        <v>36</v>
      </c>
      <c r="D22" s="111">
        <f t="shared" ca="1" si="9"/>
        <v>28</v>
      </c>
      <c r="E22" s="112">
        <f t="shared" ca="1" si="10"/>
        <v>35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4"/>
        <v>15.952357638819191</v>
      </c>
      <c r="AP22" s="97">
        <f ca="1">SMALL($AO$3:$AO$86,ROWS(AO$3:AO22))</f>
        <v>21.946434971256409</v>
      </c>
      <c r="AQ22" s="119">
        <f t="shared" ca="1" si="15"/>
        <v>1.2355739143244857</v>
      </c>
      <c r="AR22" s="119">
        <f t="shared" si="23"/>
        <v>1</v>
      </c>
      <c r="AS22" s="86">
        <f t="shared" ca="1" si="7"/>
        <v>28</v>
      </c>
      <c r="AT22" s="86">
        <f t="shared" ca="1" si="16"/>
        <v>0.37768313020734356</v>
      </c>
      <c r="AU22" s="86">
        <f ca="1">INDEX($AS$3:$AS$86,MATCH(SMALL($AT$3:$AT$86,ROWS(AT$3:AT22)),$AT$3:$AT$86,0))</f>
        <v>60</v>
      </c>
      <c r="AV22" s="86">
        <f ca="1">SMALL($AS$3:$AS$86,ROWS(AV$3:AV22))</f>
        <v>36</v>
      </c>
      <c r="AW22" s="94">
        <f ca="1">VLOOKUP(SMALL($BB$3:$BB$44,AX22),$BB$3:$BC$44,2,0)</f>
        <v>35</v>
      </c>
      <c r="AX22" s="94">
        <f t="shared" si="26"/>
        <v>10</v>
      </c>
      <c r="BA22" s="94">
        <v>20</v>
      </c>
      <c r="BB22" s="94">
        <f t="shared" ca="1" si="17"/>
        <v>0.63755266139174804</v>
      </c>
      <c r="BC22" s="94">
        <f t="shared" ca="1" si="18"/>
        <v>36</v>
      </c>
    </row>
    <row r="23" spans="1:55" ht="16.5" x14ac:dyDescent="0.3">
      <c r="A23" s="9">
        <v>21</v>
      </c>
      <c r="B23" s="109">
        <f t="shared" ca="1" si="8"/>
        <v>52</v>
      </c>
      <c r="C23" s="110">
        <f t="shared" ca="1" si="8"/>
        <v>36</v>
      </c>
      <c r="D23" s="111">
        <f t="shared" ca="1" si="9"/>
        <v>24</v>
      </c>
      <c r="E23" s="112">
        <f t="shared" ca="1" si="10"/>
        <v>41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4"/>
        <v>24.758809430501802</v>
      </c>
      <c r="AP23" s="97">
        <f ca="1">SMALL($AO$3:$AO$86,ROWS(AO$3:AO23))</f>
        <v>22.065347581765238</v>
      </c>
      <c r="AQ23" s="119">
        <f t="shared" ca="1" si="15"/>
        <v>1.0523268214369299</v>
      </c>
      <c r="AR23" s="119">
        <f t="shared" si="23"/>
        <v>1</v>
      </c>
      <c r="AS23" s="86">
        <f t="shared" ca="1" si="7"/>
        <v>24</v>
      </c>
      <c r="AT23" s="86">
        <f t="shared" ca="1" si="16"/>
        <v>0.66891544516149104</v>
      </c>
      <c r="AU23" s="86">
        <f ca="1">INDEX($AS$3:$AS$86,MATCH(SMALL($AT$3:$AT$86,ROWS(AT$3:AT23)),$AT$3:$AT$86,0))</f>
        <v>52</v>
      </c>
      <c r="AV23" s="86">
        <f ca="1">SMALL($AS$3:$AS$86,ROWS(AV$3:AV23))</f>
        <v>36</v>
      </c>
      <c r="AW23" s="94">
        <f ca="1">VLOOKUP(SMALL($BB$3:$BB$44,AX23),$BB$3:$BC$44,2,0)</f>
        <v>41</v>
      </c>
      <c r="AX23" s="94">
        <f t="shared" si="26"/>
        <v>11</v>
      </c>
      <c r="BA23" s="94">
        <v>21</v>
      </c>
      <c r="BB23" s="94">
        <f t="shared" ca="1" si="17"/>
        <v>0.36757732788184694</v>
      </c>
      <c r="BC23" s="94">
        <f t="shared" ca="1" si="18"/>
        <v>36</v>
      </c>
    </row>
    <row r="24" spans="1:55" ht="16.5" x14ac:dyDescent="0.3">
      <c r="A24" s="9">
        <v>22</v>
      </c>
      <c r="B24" s="109">
        <f t="shared" ca="1" si="8"/>
        <v>51</v>
      </c>
      <c r="C24" s="110">
        <f t="shared" ca="1" si="8"/>
        <v>37</v>
      </c>
      <c r="D24" s="111">
        <f t="shared" ca="1" si="9"/>
        <v>47</v>
      </c>
      <c r="E24" s="112">
        <f t="shared" ca="1" si="10"/>
        <v>47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4"/>
        <v>13.296887518125462</v>
      </c>
      <c r="AP24" s="97">
        <f ca="1">SMALL($AO$3:$AO$86,ROWS(AO$3:AO24))</f>
        <v>22.118366784083086</v>
      </c>
      <c r="AQ24" s="119">
        <f t="shared" ca="1" si="15"/>
        <v>2.0911004457328008</v>
      </c>
      <c r="AR24" s="119">
        <f t="shared" si="23"/>
        <v>1.5</v>
      </c>
      <c r="AS24" s="86">
        <f t="shared" ca="1" si="7"/>
        <v>47</v>
      </c>
      <c r="AT24" s="86">
        <f t="shared" ca="1" si="16"/>
        <v>0.52917494776607099</v>
      </c>
      <c r="AU24" s="86">
        <f ca="1">INDEX($AS$3:$AS$86,MATCH(SMALL($AT$3:$AT$86,ROWS(AT$3:AT24)),$AT$3:$AT$86,0))</f>
        <v>51</v>
      </c>
      <c r="AV24" s="86">
        <f ca="1">SMALL($AS$3:$AS$86,ROWS(AV$3:AV24))</f>
        <v>37</v>
      </c>
      <c r="AW24" s="94">
        <f ca="1">VLOOKUP(SMALL($BB$45:$BB$86,AX24),$BB$45:$BC$86,2,0)</f>
        <v>47</v>
      </c>
      <c r="AX24" s="94">
        <f t="shared" si="26"/>
        <v>11</v>
      </c>
      <c r="BA24" s="94">
        <v>22</v>
      </c>
      <c r="BB24" s="94">
        <f t="shared" ca="1" si="17"/>
        <v>0.31160002193356606</v>
      </c>
      <c r="BC24" s="94">
        <f t="shared" ca="1" si="18"/>
        <v>37</v>
      </c>
    </row>
    <row r="25" spans="1:55" ht="16.5" x14ac:dyDescent="0.3">
      <c r="A25" s="9">
        <v>23</v>
      </c>
      <c r="B25" s="109">
        <f t="shared" ca="1" si="8"/>
        <v>44</v>
      </c>
      <c r="C25" s="110">
        <f t="shared" ca="1" si="8"/>
        <v>38</v>
      </c>
      <c r="D25" s="111">
        <f t="shared" ca="1" si="9"/>
        <v>58</v>
      </c>
      <c r="E25" s="112">
        <f t="shared" ca="1" si="10"/>
        <v>67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4"/>
        <v>25.612910577184934</v>
      </c>
      <c r="AP25" s="97">
        <f ca="1">SMALL($AO$3:$AO$86,ROWS(AO$3:AO25))</f>
        <v>22.310688847864284</v>
      </c>
      <c r="AQ25" s="119">
        <f t="shared" ca="1" si="15"/>
        <v>2.5672832230607052</v>
      </c>
      <c r="AR25" s="119">
        <f t="shared" si="23"/>
        <v>2</v>
      </c>
      <c r="AS25" s="86">
        <f t="shared" ca="1" si="7"/>
        <v>58</v>
      </c>
      <c r="AT25" s="86">
        <f t="shared" ca="1" si="16"/>
        <v>0.85723939379465686</v>
      </c>
      <c r="AU25" s="86">
        <f ca="1">INDEX($AS$3:$AS$86,MATCH(SMALL($AT$3:$AT$86,ROWS(AT$3:AT25)),$AT$3:$AT$86,0))</f>
        <v>44</v>
      </c>
      <c r="AV25" s="86">
        <f ca="1">SMALL($AS$3:$AS$86,ROWS(AV$3:AV25))</f>
        <v>38</v>
      </c>
      <c r="AW25" s="94">
        <f ca="1">VLOOKUP(SMALL($BB$45:$BB$86,AX25),$BB$45:$BC$86,2,0)</f>
        <v>67</v>
      </c>
      <c r="AX25" s="94">
        <f t="shared" si="26"/>
        <v>12</v>
      </c>
      <c r="BA25" s="94">
        <v>23</v>
      </c>
      <c r="BB25" s="94">
        <f t="shared" ca="1" si="17"/>
        <v>0.81626480085753972</v>
      </c>
      <c r="BC25" s="94">
        <f t="shared" ca="1" si="18"/>
        <v>38</v>
      </c>
    </row>
    <row r="26" spans="1:55" ht="16.5" x14ac:dyDescent="0.3">
      <c r="A26" s="9">
        <v>24</v>
      </c>
      <c r="B26" s="109">
        <f t="shared" ca="1" si="8"/>
        <v>48</v>
      </c>
      <c r="C26" s="110">
        <f t="shared" ca="1" si="8"/>
        <v>38</v>
      </c>
      <c r="D26" s="111">
        <f t="shared" ca="1" si="9"/>
        <v>38</v>
      </c>
      <c r="E26" s="112">
        <f t="shared" ca="1" si="10"/>
        <v>41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4"/>
        <v>22.399476856573649</v>
      </c>
      <c r="AP26" s="97">
        <f ca="1">SMALL($AO$3:$AO$86,ROWS(AO$3:AO26))</f>
        <v>22.399476856573649</v>
      </c>
      <c r="AQ26" s="119">
        <f t="shared" ca="1" si="15"/>
        <v>1.6604620100874841</v>
      </c>
      <c r="AR26" s="119">
        <f t="shared" si="23"/>
        <v>1</v>
      </c>
      <c r="AS26" s="86">
        <f t="shared" ca="1" si="7"/>
        <v>38</v>
      </c>
      <c r="AT26" s="86">
        <f t="shared" ca="1" si="16"/>
        <v>0.22979159939455474</v>
      </c>
      <c r="AU26" s="86">
        <f ca="1">INDEX($AS$3:$AS$86,MATCH(SMALL($AT$3:$AT$86,ROWS(AT$3:AT26)),$AT$3:$AT$86,0))</f>
        <v>48</v>
      </c>
      <c r="AV26" s="86">
        <f ca="1">SMALL($AS$3:$AS$86,ROWS(AV$3:AV26))</f>
        <v>38</v>
      </c>
      <c r="AW26" s="94">
        <f ca="1">VLOOKUP(SMALL($BB$3:$BB$44,AX26),$BB$3:$BC$44,2,0)</f>
        <v>41</v>
      </c>
      <c r="AX26" s="94">
        <f t="shared" si="26"/>
        <v>12</v>
      </c>
      <c r="BA26" s="94">
        <v>24</v>
      </c>
      <c r="BB26" s="94">
        <f t="shared" ca="1" si="17"/>
        <v>0.88628891227166562</v>
      </c>
      <c r="BC26" s="94">
        <f t="shared" ca="1" si="18"/>
        <v>38</v>
      </c>
    </row>
    <row r="27" spans="1:55" ht="16.5" x14ac:dyDescent="0.3">
      <c r="A27" s="9">
        <v>25</v>
      </c>
      <c r="B27" s="109">
        <f t="shared" ca="1" si="8"/>
        <v>28</v>
      </c>
      <c r="C27" s="110">
        <f t="shared" ca="1" si="8"/>
        <v>38</v>
      </c>
      <c r="D27" s="111">
        <f t="shared" ca="1" si="9"/>
        <v>42</v>
      </c>
      <c r="E27" s="112">
        <f t="shared" ca="1" si="10"/>
        <v>36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4"/>
        <v>23.70351622959409</v>
      </c>
      <c r="AP27" s="97">
        <f ca="1">SMALL($AO$3:$AO$86,ROWS(AO$3:AO27))</f>
        <v>22.432964562806688</v>
      </c>
      <c r="AQ27" s="119">
        <f t="shared" ca="1" si="15"/>
        <v>1.8403407683178448</v>
      </c>
      <c r="AR27" s="119">
        <f t="shared" si="23"/>
        <v>1</v>
      </c>
      <c r="AS27" s="86">
        <f t="shared" ca="1" si="7"/>
        <v>42</v>
      </c>
      <c r="AT27" s="86">
        <f t="shared" ca="1" si="16"/>
        <v>0.42631913937424981</v>
      </c>
      <c r="AU27" s="86">
        <f ca="1">INDEX($AS$3:$AS$86,MATCH(SMALL($AT$3:$AT$86,ROWS(AT$3:AT27)),$AT$3:$AT$86,0))</f>
        <v>28</v>
      </c>
      <c r="AV27" s="86">
        <f ca="1">SMALL($AS$3:$AS$86,ROWS(AV$3:AV27))</f>
        <v>38</v>
      </c>
      <c r="AW27" s="94">
        <f ca="1">VLOOKUP(SMALL($BB$3:$BB$44,AX27),$BB$3:$BC$44,2,0)</f>
        <v>36</v>
      </c>
      <c r="AX27" s="94">
        <f t="shared" si="26"/>
        <v>13</v>
      </c>
      <c r="BA27" s="94">
        <v>25</v>
      </c>
      <c r="BB27" s="94">
        <f t="shared" ca="1" si="17"/>
        <v>0.18620726406598953</v>
      </c>
      <c r="BC27" s="94">
        <f t="shared" ca="1" si="18"/>
        <v>38</v>
      </c>
    </row>
    <row r="28" spans="1:55" ht="16.5" x14ac:dyDescent="0.3">
      <c r="A28" s="9">
        <v>26</v>
      </c>
      <c r="B28" s="109">
        <f t="shared" ca="1" si="8"/>
        <v>34</v>
      </c>
      <c r="C28" s="110">
        <f t="shared" ca="1" si="8"/>
        <v>38</v>
      </c>
      <c r="D28" s="111">
        <f t="shared" ca="1" si="9"/>
        <v>56</v>
      </c>
      <c r="E28" s="112">
        <f t="shared" ca="1" si="10"/>
        <v>48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4"/>
        <v>27.296115038396355</v>
      </c>
      <c r="AP28" s="97">
        <f ca="1">SMALL($AO$3:$AO$86,ROWS(AO$3:AO28))</f>
        <v>22.485316020975119</v>
      </c>
      <c r="AQ28" s="119">
        <f t="shared" ca="1" si="15"/>
        <v>2.4537774393982583</v>
      </c>
      <c r="AR28" s="119">
        <f t="shared" si="23"/>
        <v>1.5</v>
      </c>
      <c r="AS28" s="86">
        <f t="shared" ca="1" si="7"/>
        <v>56</v>
      </c>
      <c r="AT28" s="86">
        <f t="shared" ca="1" si="16"/>
        <v>0.94499546658728006</v>
      </c>
      <c r="AU28" s="86">
        <f ca="1">INDEX($AS$3:$AS$86,MATCH(SMALL($AT$3:$AT$86,ROWS(AT$3:AT28)),$AT$3:$AT$86,0))</f>
        <v>34</v>
      </c>
      <c r="AV28" s="86">
        <f ca="1">SMALL($AS$3:$AS$86,ROWS(AV$3:AV28))</f>
        <v>38</v>
      </c>
      <c r="AW28" s="94">
        <f ca="1">VLOOKUP(SMALL($BB$45:$BB$86,AX28),$BB$45:$BC$86,2,0)</f>
        <v>48</v>
      </c>
      <c r="AX28" s="94">
        <f t="shared" si="26"/>
        <v>13</v>
      </c>
      <c r="BA28" s="94">
        <v>26</v>
      </c>
      <c r="BB28" s="94">
        <f t="shared" ca="1" si="17"/>
        <v>0.3807286664147238</v>
      </c>
      <c r="BC28" s="94">
        <f t="shared" ca="1" si="18"/>
        <v>38</v>
      </c>
    </row>
    <row r="29" spans="1:55" ht="16.5" x14ac:dyDescent="0.3">
      <c r="A29" s="9">
        <v>27</v>
      </c>
      <c r="B29" s="109">
        <f t="shared" ca="1" si="8"/>
        <v>68</v>
      </c>
      <c r="C29" s="110">
        <f t="shared" ca="1" si="8"/>
        <v>39</v>
      </c>
      <c r="D29" s="111">
        <f t="shared" ca="1" si="9"/>
        <v>62</v>
      </c>
      <c r="E29" s="112">
        <f t="shared" ca="1" si="10"/>
        <v>47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4"/>
        <v>22.520392820549691</v>
      </c>
      <c r="AP29" s="97">
        <f ca="1">SMALL($AO$3:$AO$86,ROWS(AO$3:AO29))</f>
        <v>22.520392820549691</v>
      </c>
      <c r="AQ29" s="119">
        <f t="shared" ca="1" si="15"/>
        <v>2.7493892295842812</v>
      </c>
      <c r="AR29" s="119">
        <f t="shared" si="23"/>
        <v>2</v>
      </c>
      <c r="AS29" s="86">
        <f t="shared" ca="1" si="7"/>
        <v>62</v>
      </c>
      <c r="AT29" s="86">
        <f t="shared" ca="1" si="16"/>
        <v>0.8806617837683508</v>
      </c>
      <c r="AU29" s="86">
        <f ca="1">INDEX($AS$3:$AS$86,MATCH(SMALL($AT$3:$AT$86,ROWS(AT$3:AT29)),$AT$3:$AT$86,0))</f>
        <v>68</v>
      </c>
      <c r="AV29" s="86">
        <f ca="1">SMALL($AS$3:$AS$86,ROWS(AV$3:AV29))</f>
        <v>39</v>
      </c>
      <c r="AW29" s="94">
        <f ca="1">VLOOKUP(SMALL($BB$45:$BB$86,AX29),$BB$45:$BC$86,2,0)</f>
        <v>47</v>
      </c>
      <c r="AX29" s="94">
        <f t="shared" si="26"/>
        <v>14</v>
      </c>
      <c r="BA29" s="94">
        <v>27</v>
      </c>
      <c r="BB29" s="94">
        <f t="shared" ca="1" si="17"/>
        <v>0.30604229084499079</v>
      </c>
      <c r="BC29" s="94">
        <f t="shared" ca="1" si="18"/>
        <v>39</v>
      </c>
    </row>
    <row r="30" spans="1:55" ht="16.5" x14ac:dyDescent="0.3">
      <c r="A30" s="9">
        <v>28</v>
      </c>
      <c r="B30" s="109">
        <f t="shared" ca="1" si="8"/>
        <v>60</v>
      </c>
      <c r="C30" s="110">
        <f t="shared" ca="1" si="8"/>
        <v>39</v>
      </c>
      <c r="D30" s="111">
        <f t="shared" ca="1" si="9"/>
        <v>28</v>
      </c>
      <c r="E30" s="112">
        <f t="shared" ca="1" si="10"/>
        <v>47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4"/>
        <v>31.089978383790513</v>
      </c>
      <c r="AP30" s="97">
        <f ca="1">SMALL($AO$3:$AO$86,ROWS(AO$3:AO30))</f>
        <v>22.636817160828947</v>
      </c>
      <c r="AQ30" s="119">
        <f t="shared" ca="1" si="15"/>
        <v>1.1960656041518258</v>
      </c>
      <c r="AR30" s="119">
        <f t="shared" si="23"/>
        <v>1</v>
      </c>
      <c r="AS30" s="86">
        <f t="shared" ca="1" si="7"/>
        <v>28</v>
      </c>
      <c r="AT30" s="86">
        <f t="shared" ca="1" si="16"/>
        <v>0.16533602986188278</v>
      </c>
      <c r="AU30" s="86">
        <f ca="1">INDEX($AS$3:$AS$86,MATCH(SMALL($AT$3:$AT$86,ROWS(AT$3:AT30)),$AT$3:$AT$86,0))</f>
        <v>60</v>
      </c>
      <c r="AV30" s="86">
        <f ca="1">SMALL($AS$3:$AS$86,ROWS(AV$3:AV30))</f>
        <v>39</v>
      </c>
      <c r="AW30" s="94">
        <f ca="1">VLOOKUP(SMALL($BB$3:$BB$44,AX30),$BB$3:$BC$44,2,0)</f>
        <v>47</v>
      </c>
      <c r="AX30" s="94">
        <f t="shared" si="26"/>
        <v>14</v>
      </c>
      <c r="BA30" s="94">
        <v>28</v>
      </c>
      <c r="BB30" s="94">
        <f t="shared" ca="1" si="17"/>
        <v>0.83309175526135515</v>
      </c>
      <c r="BC30" s="94">
        <f t="shared" ca="1" si="18"/>
        <v>39</v>
      </c>
    </row>
    <row r="31" spans="1:55" ht="16.5" x14ac:dyDescent="0.3">
      <c r="A31" s="9">
        <v>29</v>
      </c>
      <c r="B31" s="109">
        <f t="shared" ca="1" si="8"/>
        <v>41</v>
      </c>
      <c r="C31" s="110">
        <f t="shared" ca="1" si="8"/>
        <v>39</v>
      </c>
      <c r="D31" s="111">
        <f t="shared" ca="1" si="9"/>
        <v>36</v>
      </c>
      <c r="E31" s="112">
        <f t="shared" ca="1" si="10"/>
        <v>42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97">
        <v>34</v>
      </c>
      <c r="AO31" s="97">
        <f t="shared" ca="1" si="14"/>
        <v>22.118366784083086</v>
      </c>
      <c r="AP31" s="97">
        <f ca="1">SMALL($AO$3:$AO$86,ROWS(AO$3:AO31))</f>
        <v>22.648349930995071</v>
      </c>
      <c r="AQ31" s="119">
        <f t="shared" ca="1" si="15"/>
        <v>1.5509917477065667</v>
      </c>
      <c r="AR31" s="119">
        <f t="shared" si="23"/>
        <v>1</v>
      </c>
      <c r="AS31" s="86">
        <f t="shared" ca="1" si="7"/>
        <v>36</v>
      </c>
      <c r="AT31" s="86">
        <f t="shared" ca="1" si="16"/>
        <v>0.73414436650946124</v>
      </c>
      <c r="AU31" s="86">
        <f ca="1">INDEX($AS$3:$AS$86,MATCH(SMALL($AT$3:$AT$86,ROWS(AT$3:AT31)),$AT$3:$AT$86,0))</f>
        <v>41</v>
      </c>
      <c r="AV31" s="86">
        <f ca="1">SMALL($AS$3:$AS$86,ROWS(AV$3:AV31))</f>
        <v>39</v>
      </c>
      <c r="AW31" s="94">
        <f ca="1">VLOOKUP(SMALL($BB$3:$BB$44,AX31),$BB$3:$BC$44,2,0)</f>
        <v>42</v>
      </c>
      <c r="AX31" s="94">
        <f t="shared" si="26"/>
        <v>15</v>
      </c>
      <c r="BA31" s="94">
        <v>29</v>
      </c>
      <c r="BB31" s="94">
        <f t="shared" ca="1" si="17"/>
        <v>3.3181838929807972E-2</v>
      </c>
      <c r="BC31" s="94">
        <f t="shared" ca="1" si="18"/>
        <v>39</v>
      </c>
    </row>
    <row r="32" spans="1:55" ht="16.5" x14ac:dyDescent="0.3">
      <c r="A32" s="9">
        <v>30</v>
      </c>
      <c r="B32" s="109">
        <f t="shared" ca="1" si="8"/>
        <v>57</v>
      </c>
      <c r="C32" s="110">
        <f t="shared" ca="1" si="8"/>
        <v>40</v>
      </c>
      <c r="D32" s="111">
        <f t="shared" ca="1" si="9"/>
        <v>43</v>
      </c>
      <c r="E32" s="112">
        <f t="shared" ca="1" si="10"/>
        <v>65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97">
        <v>28</v>
      </c>
      <c r="AO32" s="97">
        <f t="shared" ca="1" si="14"/>
        <v>15.495309008300126</v>
      </c>
      <c r="AP32" s="97">
        <f ca="1">SMALL($AO$3:$AO$86,ROWS(AO$3:AO32))</f>
        <v>22.92531394057184</v>
      </c>
      <c r="AQ32" s="119">
        <f t="shared" ca="1" si="15"/>
        <v>1.8593609181884225</v>
      </c>
      <c r="AR32" s="119">
        <f t="shared" si="23"/>
        <v>1.5</v>
      </c>
      <c r="AS32" s="86">
        <f t="shared" ca="1" si="7"/>
        <v>43</v>
      </c>
      <c r="AT32" s="86">
        <f t="shared" ca="1" si="16"/>
        <v>0.70551982143075553</v>
      </c>
      <c r="AU32" s="86">
        <f ca="1">INDEX($AS$3:$AS$86,MATCH(SMALL($AT$3:$AT$86,ROWS(AT$3:AT32)),$AT$3:$AT$86,0))</f>
        <v>57</v>
      </c>
      <c r="AV32" s="86">
        <f ca="1">SMALL($AS$3:$AS$86,ROWS(AV$3:AV32))</f>
        <v>40</v>
      </c>
      <c r="AW32" s="94">
        <f ca="1">VLOOKUP(SMALL($BB$45:$BB$86,AX32),$BB$45:$BC$86,2,0)</f>
        <v>65</v>
      </c>
      <c r="AX32" s="94">
        <f t="shared" si="26"/>
        <v>15</v>
      </c>
      <c r="BA32" s="94">
        <v>30</v>
      </c>
      <c r="BB32" s="94">
        <f t="shared" ca="1" si="17"/>
        <v>2.2153496705849762E-2</v>
      </c>
      <c r="BC32" s="94">
        <f t="shared" ca="1" si="18"/>
        <v>40</v>
      </c>
    </row>
    <row r="33" spans="1:55" ht="16.5" x14ac:dyDescent="0.3">
      <c r="A33" s="9">
        <v>31</v>
      </c>
      <c r="B33" s="109">
        <f t="shared" ca="1" si="8"/>
        <v>70</v>
      </c>
      <c r="C33" s="110">
        <f t="shared" ca="1" si="8"/>
        <v>41</v>
      </c>
      <c r="D33" s="111">
        <f t="shared" ca="1" si="9"/>
        <v>67</v>
      </c>
      <c r="E33" s="112">
        <f t="shared" ca="1" si="10"/>
        <v>53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97">
        <v>30</v>
      </c>
      <c r="AO33" s="97">
        <f t="shared" ca="1" si="14"/>
        <v>22.485316020975119</v>
      </c>
      <c r="AP33" s="97">
        <f ca="1">SMALL($AO$3:$AO$86,ROWS(AO$3:AO33))</f>
        <v>22.929397979373956</v>
      </c>
      <c r="AQ33" s="119">
        <f t="shared" ca="1" si="15"/>
        <v>2.8910824076030157</v>
      </c>
      <c r="AR33" s="119">
        <f t="shared" si="23"/>
        <v>2</v>
      </c>
      <c r="AS33" s="86">
        <f t="shared" ca="1" si="7"/>
        <v>67</v>
      </c>
      <c r="AT33" s="86">
        <f t="shared" ca="1" si="16"/>
        <v>0.57707444873143066</v>
      </c>
      <c r="AU33" s="86">
        <f ca="1">INDEX($AS$3:$AS$86,MATCH(SMALL($AT$3:$AT$86,ROWS(AT$3:AT33)),$AT$3:$AT$86,0))</f>
        <v>70</v>
      </c>
      <c r="AV33" s="86">
        <f ca="1">SMALL($AS$3:$AS$86,ROWS(AV$3:AV33))</f>
        <v>41</v>
      </c>
      <c r="AW33" s="94">
        <f ca="1">VLOOKUP(SMALL($BB$45:$BB$86,AX33),$BB$45:$BC$86,2,0)</f>
        <v>53</v>
      </c>
      <c r="AX33" s="94">
        <f t="shared" si="26"/>
        <v>16</v>
      </c>
      <c r="BA33" s="94">
        <v>31</v>
      </c>
      <c r="BB33" s="94">
        <f t="shared" ca="1" si="17"/>
        <v>0.33398036954485522</v>
      </c>
      <c r="BC33" s="94">
        <f t="shared" ca="1" si="18"/>
        <v>41</v>
      </c>
    </row>
    <row r="34" spans="1:55" ht="16.5" x14ac:dyDescent="0.3">
      <c r="A34" s="9">
        <v>32</v>
      </c>
      <c r="B34" s="109">
        <f t="shared" ca="1" si="8"/>
        <v>42</v>
      </c>
      <c r="C34" s="110">
        <f t="shared" ca="1" si="8"/>
        <v>41</v>
      </c>
      <c r="D34" s="111">
        <f t="shared" ca="1" si="9"/>
        <v>32</v>
      </c>
      <c r="E34" s="112">
        <f t="shared" ca="1" si="10"/>
        <v>38</v>
      </c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97">
        <v>29</v>
      </c>
      <c r="AO34" s="97">
        <f t="shared" ca="1" si="14"/>
        <v>33.768185308583426</v>
      </c>
      <c r="AP34" s="97">
        <f ca="1">SMALL($AO$3:$AO$86,ROWS(AO$3:AO34))</f>
        <v>23.004761769819854</v>
      </c>
      <c r="AQ34" s="119">
        <f t="shared" ca="1" si="15"/>
        <v>1.3667763827435286</v>
      </c>
      <c r="AR34" s="119">
        <f t="shared" si="23"/>
        <v>1</v>
      </c>
      <c r="AS34" s="86">
        <f t="shared" ca="1" si="7"/>
        <v>32</v>
      </c>
      <c r="AT34" s="86">
        <f t="shared" ca="1" si="16"/>
        <v>0.51436859217819852</v>
      </c>
      <c r="AU34" s="86">
        <f ca="1">INDEX($AS$3:$AS$86,MATCH(SMALL($AT$3:$AT$86,ROWS(AT$3:AT34)),$AT$3:$AT$86,0))</f>
        <v>42</v>
      </c>
      <c r="AV34" s="86">
        <f ca="1">SMALL($AS$3:$AS$86,ROWS(AV$3:AV34))</f>
        <v>41</v>
      </c>
      <c r="AW34" s="94">
        <f ca="1">VLOOKUP(SMALL($BB$3:$BB$44,AX34),$BB$3:$BC$44,2,0)</f>
        <v>38</v>
      </c>
      <c r="AX34" s="94">
        <f t="shared" si="26"/>
        <v>16</v>
      </c>
      <c r="BA34" s="94">
        <v>32</v>
      </c>
      <c r="BB34" s="94">
        <f t="shared" ca="1" si="17"/>
        <v>0.70019180312892104</v>
      </c>
      <c r="BC34" s="94">
        <f t="shared" ca="1" si="18"/>
        <v>41</v>
      </c>
    </row>
    <row r="35" spans="1:55" ht="16.5" x14ac:dyDescent="0.3">
      <c r="A35" s="9">
        <v>33</v>
      </c>
      <c r="B35" s="109">
        <f t="shared" ca="1" si="8"/>
        <v>41</v>
      </c>
      <c r="C35" s="110">
        <f t="shared" ca="1" si="8"/>
        <v>41</v>
      </c>
      <c r="D35" s="111">
        <f t="shared" ca="1" si="9"/>
        <v>41</v>
      </c>
      <c r="E35" s="112">
        <f t="shared" ca="1" si="10"/>
        <v>34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97">
        <v>31</v>
      </c>
      <c r="AO35" s="97">
        <f t="shared" ca="1" si="14"/>
        <v>29.219530513547333</v>
      </c>
      <c r="AP35" s="97">
        <f ca="1">SMALL($AO$3:$AO$86,ROWS(AO$3:AO35))</f>
        <v>23.520192719881901</v>
      </c>
      <c r="AQ35" s="119">
        <f t="shared" ca="1" si="15"/>
        <v>1.7398367972097568</v>
      </c>
      <c r="AR35" s="119">
        <f t="shared" si="23"/>
        <v>1</v>
      </c>
      <c r="AS35" s="86">
        <f t="shared" ca="1" si="7"/>
        <v>41</v>
      </c>
      <c r="AT35" s="86">
        <f t="shared" ca="1" si="16"/>
        <v>0.97726830103300599</v>
      </c>
      <c r="AU35" s="86">
        <f ca="1">INDEX($AS$3:$AS$86,MATCH(SMALL($AT$3:$AT$86,ROWS(AT$3:AT35)),$AT$3:$AT$86,0))</f>
        <v>41</v>
      </c>
      <c r="AV35" s="86">
        <f ca="1">SMALL($AS$3:$AS$86,ROWS(AV$3:AV35))</f>
        <v>41</v>
      </c>
      <c r="AW35" s="94">
        <f ca="1">VLOOKUP(SMALL($BB$3:$BB$44,AX35),$BB$3:$BC$44,2,0)</f>
        <v>34</v>
      </c>
      <c r="AX35" s="94">
        <f t="shared" si="26"/>
        <v>17</v>
      </c>
      <c r="BA35" s="94">
        <v>33</v>
      </c>
      <c r="BB35" s="94">
        <f t="shared" ca="1" si="17"/>
        <v>0.34731466819448686</v>
      </c>
      <c r="BC35" s="94">
        <f t="shared" ca="1" si="18"/>
        <v>41</v>
      </c>
    </row>
    <row r="36" spans="1:55" ht="16.5" x14ac:dyDescent="0.3">
      <c r="A36" s="9">
        <v>34</v>
      </c>
      <c r="B36" s="109">
        <f t="shared" ca="1" si="8"/>
        <v>34</v>
      </c>
      <c r="C36" s="110">
        <f t="shared" ca="1" si="8"/>
        <v>41</v>
      </c>
      <c r="D36" s="111">
        <f t="shared" ca="1" si="9"/>
        <v>50</v>
      </c>
      <c r="E36" s="112">
        <f t="shared" ca="1" si="10"/>
        <v>60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97">
        <v>32</v>
      </c>
      <c r="AO36" s="97">
        <f t="shared" ca="1" si="14"/>
        <v>29.518594862718796</v>
      </c>
      <c r="AP36" s="97">
        <f ca="1">SMALL($AO$3:$AO$86,ROWS(AO$3:AO36))</f>
        <v>23.654613665758667</v>
      </c>
      <c r="AQ36" s="119">
        <f t="shared" ca="1" si="15"/>
        <v>2.0803255003903796</v>
      </c>
      <c r="AR36" s="119">
        <f t="shared" si="23"/>
        <v>1.5</v>
      </c>
      <c r="AS36" s="86">
        <f t="shared" ca="1" si="7"/>
        <v>50</v>
      </c>
      <c r="AT36" s="86">
        <f t="shared" ca="1" si="16"/>
        <v>0.9292315037704787</v>
      </c>
      <c r="AU36" s="86">
        <f ca="1">INDEX($AS$3:$AS$86,MATCH(SMALL($AT$3:$AT$86,ROWS(AT$3:AT36)),$AT$3:$AT$86,0))</f>
        <v>34</v>
      </c>
      <c r="AV36" s="86">
        <f ca="1">SMALL($AS$3:$AS$86,ROWS(AV$3:AV36))</f>
        <v>41</v>
      </c>
      <c r="AW36" s="94">
        <f ca="1">VLOOKUP(SMALL($BB$45:$BB$86,AX36),$BB$45:$BC$86,2,0)</f>
        <v>60</v>
      </c>
      <c r="AX36" s="94">
        <f t="shared" si="26"/>
        <v>17</v>
      </c>
      <c r="BA36" s="94">
        <v>34</v>
      </c>
      <c r="BB36" s="94">
        <f t="shared" ca="1" si="17"/>
        <v>0.89330359068609522</v>
      </c>
      <c r="BC36" s="94">
        <f t="shared" ca="1" si="18"/>
        <v>41</v>
      </c>
    </row>
    <row r="37" spans="1:55" ht="16.5" x14ac:dyDescent="0.3">
      <c r="A37" s="9">
        <v>35</v>
      </c>
      <c r="B37" s="109">
        <f t="shared" ca="1" si="8"/>
        <v>59</v>
      </c>
      <c r="C37" s="110">
        <f t="shared" ca="1" si="8"/>
        <v>42</v>
      </c>
      <c r="D37" s="111">
        <f t="shared" ca="1" si="9"/>
        <v>67</v>
      </c>
      <c r="E37" s="112">
        <f t="shared" ca="1" si="10"/>
        <v>51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97">
        <v>35</v>
      </c>
      <c r="AO37" s="97">
        <f t="shared" ca="1" si="14"/>
        <v>28.809586395764747</v>
      </c>
      <c r="AP37" s="97">
        <f ca="1">SMALL($AO$3:$AO$86,ROWS(AO$3:AO37))</f>
        <v>23.70351622959409</v>
      </c>
      <c r="AQ37" s="119">
        <f t="shared" ca="1" si="15"/>
        <v>2.7944402861603259</v>
      </c>
      <c r="AR37" s="119">
        <f t="shared" si="23"/>
        <v>2</v>
      </c>
      <c r="AS37" s="86">
        <f t="shared" ca="1" si="7"/>
        <v>67</v>
      </c>
      <c r="AT37" s="86">
        <f t="shared" ca="1" si="16"/>
        <v>0.21188061281769044</v>
      </c>
      <c r="AU37" s="86">
        <f ca="1">INDEX($AS$3:$AS$86,MATCH(SMALL($AT$3:$AT$86,ROWS(AT$3:AT37)),$AT$3:$AT$86,0))</f>
        <v>59</v>
      </c>
      <c r="AV37" s="86">
        <f ca="1">SMALL($AS$3:$AS$86,ROWS(AV$3:AV37))</f>
        <v>42</v>
      </c>
      <c r="AW37" s="94">
        <f ca="1">VLOOKUP(SMALL($BB$45:$BB$86,AX37),$BB$45:$BC$86,2,0)</f>
        <v>51</v>
      </c>
      <c r="AX37" s="94">
        <f t="shared" si="26"/>
        <v>18</v>
      </c>
      <c r="BA37" s="94">
        <v>35</v>
      </c>
      <c r="BB37" s="94">
        <f t="shared" ca="1" si="17"/>
        <v>0.3793635940998118</v>
      </c>
      <c r="BC37" s="94">
        <f t="shared" ca="1" si="18"/>
        <v>42</v>
      </c>
    </row>
    <row r="38" spans="1:55" ht="16.5" x14ac:dyDescent="0.3">
      <c r="A38" s="9">
        <v>36</v>
      </c>
      <c r="B38" s="109">
        <f t="shared" ca="1" si="8"/>
        <v>16</v>
      </c>
      <c r="C38" s="110">
        <f t="shared" ca="1" si="8"/>
        <v>43</v>
      </c>
      <c r="D38" s="111">
        <f t="shared" ca="1" si="9"/>
        <v>28</v>
      </c>
      <c r="E38" s="112">
        <f t="shared" ca="1" si="10"/>
        <v>18</v>
      </c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97">
        <v>39</v>
      </c>
      <c r="AO38" s="97">
        <f t="shared" ca="1" si="14"/>
        <v>23.004761769819854</v>
      </c>
      <c r="AP38" s="97">
        <f ca="1">SMALL($AO$3:$AO$86,ROWS(AO$3:AO38))</f>
        <v>24.266445983731938</v>
      </c>
      <c r="AQ38" s="119">
        <f t="shared" ca="1" si="15"/>
        <v>1.1455115474030275</v>
      </c>
      <c r="AR38" s="119">
        <f t="shared" si="23"/>
        <v>1</v>
      </c>
      <c r="AS38" s="86">
        <f t="shared" ca="1" si="7"/>
        <v>28</v>
      </c>
      <c r="AT38" s="86">
        <f t="shared" ca="1" si="16"/>
        <v>1.2784089728661741E-2</v>
      </c>
      <c r="AU38" s="86">
        <f ca="1">INDEX($AS$3:$AS$86,MATCH(SMALL($AT$3:$AT$86,ROWS(AT$3:AT38)),$AT$3:$AT$86,0))</f>
        <v>16</v>
      </c>
      <c r="AV38" s="86">
        <f ca="1">SMALL($AS$3:$AS$86,ROWS(AV$3:AV38))</f>
        <v>43</v>
      </c>
      <c r="AW38" s="94">
        <f ca="1">VLOOKUP(SMALL($BB$3:$BB$44,AX38),$BB$3:$BC$44,2,0)</f>
        <v>18</v>
      </c>
      <c r="AX38" s="94">
        <f t="shared" si="26"/>
        <v>18</v>
      </c>
      <c r="BA38" s="94">
        <v>36</v>
      </c>
      <c r="BB38" s="94">
        <f t="shared" ca="1" si="17"/>
        <v>0.30695576452437201</v>
      </c>
      <c r="BC38" s="94">
        <f t="shared" ca="1" si="18"/>
        <v>43</v>
      </c>
    </row>
    <row r="39" spans="1:55" ht="16.5" x14ac:dyDescent="0.3">
      <c r="A39" s="9">
        <v>37</v>
      </c>
      <c r="B39" s="109">
        <f t="shared" ca="1" si="8"/>
        <v>32</v>
      </c>
      <c r="C39" s="110">
        <f t="shared" ca="1" si="8"/>
        <v>43</v>
      </c>
      <c r="D39" s="111">
        <f t="shared" ca="1" si="9"/>
        <v>32</v>
      </c>
      <c r="E39" s="112">
        <f t="shared" ca="1" si="10"/>
        <v>33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97">
        <v>36</v>
      </c>
      <c r="AO39" s="97">
        <f t="shared" ca="1" si="14"/>
        <v>21.022095017611498</v>
      </c>
      <c r="AP39" s="97">
        <f ca="1">SMALL($AO$3:$AO$86,ROWS(AO$3:AO39))</f>
        <v>24.492911406219172</v>
      </c>
      <c r="AQ39" s="119">
        <f t="shared" ca="1" si="15"/>
        <v>1.2791737155444398</v>
      </c>
      <c r="AR39" s="119">
        <f t="shared" si="23"/>
        <v>1</v>
      </c>
      <c r="AS39" s="86">
        <f t="shared" ca="1" si="7"/>
        <v>32</v>
      </c>
      <c r="AT39" s="86">
        <f t="shared" ca="1" si="16"/>
        <v>0.89749378247401301</v>
      </c>
      <c r="AU39" s="86">
        <f ca="1">INDEX($AS$3:$AS$86,MATCH(SMALL($AT$3:$AT$86,ROWS(AT$3:AT39)),$AT$3:$AT$86,0))</f>
        <v>32</v>
      </c>
      <c r="AV39" s="86">
        <f ca="1">SMALL($AS$3:$AS$86,ROWS(AV$3:AV39))</f>
        <v>43</v>
      </c>
      <c r="AW39" s="94">
        <f ca="1">VLOOKUP(SMALL($BB$3:$BB$44,AX39),$BB$3:$BC$44,2,0)</f>
        <v>33</v>
      </c>
      <c r="AX39" s="94">
        <f t="shared" si="26"/>
        <v>19</v>
      </c>
      <c r="BA39" s="94">
        <v>37</v>
      </c>
      <c r="BB39" s="94">
        <f t="shared" ca="1" si="17"/>
        <v>0.92540311457505575</v>
      </c>
      <c r="BC39" s="94">
        <f t="shared" ca="1" si="18"/>
        <v>43</v>
      </c>
    </row>
    <row r="40" spans="1:55" ht="16.5" x14ac:dyDescent="0.3">
      <c r="A40" s="9">
        <v>38</v>
      </c>
      <c r="B40" s="109">
        <f t="shared" ca="1" si="8"/>
        <v>61</v>
      </c>
      <c r="C40" s="110">
        <f t="shared" ca="1" si="8"/>
        <v>44</v>
      </c>
      <c r="D40" s="111">
        <f t="shared" ca="1" si="9"/>
        <v>39</v>
      </c>
      <c r="E40" s="112">
        <f t="shared" ca="1" si="10"/>
        <v>60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97">
        <v>37</v>
      </c>
      <c r="AO40" s="97">
        <f t="shared" ca="1" si="14"/>
        <v>19.129132361641922</v>
      </c>
      <c r="AP40" s="97">
        <f ca="1">SMALL($AO$3:$AO$86,ROWS(AO$3:AO40))</f>
        <v>24.558963333135321</v>
      </c>
      <c r="AQ40" s="119">
        <f t="shared" ca="1" si="15"/>
        <v>1.5879570369375782</v>
      </c>
      <c r="AR40" s="119">
        <f t="shared" si="23"/>
        <v>1.5</v>
      </c>
      <c r="AS40" s="86">
        <f t="shared" ca="1" si="7"/>
        <v>39</v>
      </c>
      <c r="AT40" s="86">
        <f t="shared" ca="1" si="16"/>
        <v>0.82449434032303226</v>
      </c>
      <c r="AU40" s="86">
        <f ca="1">INDEX($AS$3:$AS$86,MATCH(SMALL($AT$3:$AT$86,ROWS(AT$3:AT40)),$AT$3:$AT$86,0))</f>
        <v>61</v>
      </c>
      <c r="AV40" s="86">
        <f ca="1">SMALL($AS$3:$AS$86,ROWS(AV$3:AV40))</f>
        <v>44</v>
      </c>
      <c r="AW40" s="94">
        <f ca="1">VLOOKUP(SMALL($BB$45:$BB$86,AX40),$BB$45:$BC$86,2,0)</f>
        <v>60</v>
      </c>
      <c r="AX40" s="94">
        <f t="shared" si="26"/>
        <v>19</v>
      </c>
      <c r="BA40" s="94">
        <v>38</v>
      </c>
      <c r="BB40" s="94">
        <f t="shared" ca="1" si="17"/>
        <v>0.61278930894040384</v>
      </c>
      <c r="BC40" s="94">
        <f t="shared" ca="1" si="18"/>
        <v>44</v>
      </c>
    </row>
    <row r="41" spans="1:55" ht="16.5" x14ac:dyDescent="0.3">
      <c r="A41" s="9">
        <v>39</v>
      </c>
      <c r="B41" s="109">
        <f t="shared" ca="1" si="8"/>
        <v>44</v>
      </c>
      <c r="C41" s="110">
        <f t="shared" ca="1" si="8"/>
        <v>44</v>
      </c>
      <c r="D41" s="111">
        <f t="shared" ca="1" si="9"/>
        <v>59</v>
      </c>
      <c r="E41" s="112">
        <f t="shared" ca="1" si="10"/>
        <v>59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97">
        <v>38</v>
      </c>
      <c r="AO41" s="97">
        <f t="shared" ca="1" si="14"/>
        <v>27.238073198201558</v>
      </c>
      <c r="AP41" s="97">
        <f ca="1">SMALL($AO$3:$AO$86,ROWS(AO$3:AO41))</f>
        <v>24.73795651939918</v>
      </c>
      <c r="AQ41" s="119">
        <f t="shared" ca="1" si="15"/>
        <v>2.3618260222301575</v>
      </c>
      <c r="AR41" s="119">
        <f t="shared" si="23"/>
        <v>2</v>
      </c>
      <c r="AS41" s="86">
        <f t="shared" ca="1" si="7"/>
        <v>59</v>
      </c>
      <c r="AT41" s="86">
        <f t="shared" ca="1" si="16"/>
        <v>0.58491710671517838</v>
      </c>
      <c r="AU41" s="86">
        <f ca="1">INDEX($AS$3:$AS$86,MATCH(SMALL($AT$3:$AT$86,ROWS(AT$3:AT41)),$AT$3:$AT$86,0))</f>
        <v>44</v>
      </c>
      <c r="AV41" s="86">
        <f ca="1">SMALL($AS$3:$AS$86,ROWS(AV$3:AV41))</f>
        <v>44</v>
      </c>
      <c r="AW41" s="94">
        <f ca="1">VLOOKUP(SMALL($BB$45:$BB$86,AX41),$BB$45:$BC$86,2,0)</f>
        <v>59</v>
      </c>
      <c r="AX41" s="94">
        <f t="shared" si="26"/>
        <v>20</v>
      </c>
      <c r="BA41" s="94">
        <v>39</v>
      </c>
      <c r="BB41" s="94">
        <f t="shared" ca="1" si="17"/>
        <v>0.59596058520463269</v>
      </c>
      <c r="BC41" s="94">
        <f t="shared" ca="1" si="18"/>
        <v>44</v>
      </c>
    </row>
    <row r="42" spans="1:55" ht="16.5" x14ac:dyDescent="0.3">
      <c r="A42" s="9">
        <v>40</v>
      </c>
      <c r="B42" s="109">
        <f t="shared" ca="1" si="8"/>
        <v>24</v>
      </c>
      <c r="C42" s="110">
        <f t="shared" ca="1" si="8"/>
        <v>46</v>
      </c>
      <c r="D42" s="111">
        <f t="shared" ca="1" si="9"/>
        <v>37</v>
      </c>
      <c r="E42" s="112">
        <f t="shared" ca="1" si="10"/>
        <v>28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97">
        <v>41</v>
      </c>
      <c r="AO42" s="97">
        <f t="shared" ca="1" si="14"/>
        <v>28.832299797048577</v>
      </c>
      <c r="AP42" s="97">
        <f ca="1">SMALL($AO$3:$AO$86,ROWS(AO$3:AO42))</f>
        <v>24.758809430501802</v>
      </c>
      <c r="AQ42" s="119">
        <f t="shared" ca="1" si="15"/>
        <v>1.486959295348214</v>
      </c>
      <c r="AR42" s="119">
        <f t="shared" si="23"/>
        <v>1</v>
      </c>
      <c r="AS42" s="86">
        <f t="shared" ca="1" si="7"/>
        <v>37</v>
      </c>
      <c r="AT42" s="86">
        <f t="shared" ca="1" si="16"/>
        <v>0.7844124489316715</v>
      </c>
      <c r="AU42" s="86">
        <f ca="1">INDEX($AS$3:$AS$86,MATCH(SMALL($AT$3:$AT$86,ROWS(AT$3:AT42)),$AT$3:$AT$86,0))</f>
        <v>24</v>
      </c>
      <c r="AV42" s="86">
        <f ca="1">SMALL($AS$3:$AS$86,ROWS(AV$3:AV42))</f>
        <v>46</v>
      </c>
      <c r="AW42" s="94">
        <f ca="1">VLOOKUP(SMALL($BB$3:$BB$44,AX42),$BB$3:$BC$44,2,0)</f>
        <v>28</v>
      </c>
      <c r="AX42" s="94">
        <f t="shared" si="26"/>
        <v>20</v>
      </c>
      <c r="BA42" s="94">
        <v>40</v>
      </c>
      <c r="BB42" s="94">
        <f t="shared" ca="1" si="17"/>
        <v>0.93569759775347305</v>
      </c>
      <c r="BC42" s="94">
        <f t="shared" ca="1" si="18"/>
        <v>46</v>
      </c>
    </row>
    <row r="43" spans="1:55" ht="16.5" x14ac:dyDescent="0.3">
      <c r="A43" s="9">
        <v>41</v>
      </c>
      <c r="B43" s="109">
        <f t="shared" ca="1" si="8"/>
        <v>47</v>
      </c>
      <c r="C43" s="110">
        <f t="shared" ca="1" si="8"/>
        <v>46</v>
      </c>
      <c r="D43" s="111">
        <f t="shared" ca="1" si="9"/>
        <v>41</v>
      </c>
      <c r="E43" s="112">
        <f t="shared" ca="1" si="10"/>
        <v>44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97">
        <v>40</v>
      </c>
      <c r="AO43" s="97">
        <f t="shared" ca="1" si="14"/>
        <v>25.798453998603023</v>
      </c>
      <c r="AP43" s="97">
        <f ca="1">SMALL($AO$3:$AO$86,ROWS(AO$3:AO43))</f>
        <v>25.014451143985205</v>
      </c>
      <c r="AQ43" s="119">
        <f t="shared" ca="1" si="15"/>
        <v>1.6386794643394791</v>
      </c>
      <c r="AR43" s="119">
        <f t="shared" si="23"/>
        <v>1</v>
      </c>
      <c r="AS43" s="86">
        <f t="shared" ca="1" si="7"/>
        <v>41</v>
      </c>
      <c r="AT43" s="86">
        <f t="shared" ca="1" si="16"/>
        <v>0.74522513209896424</v>
      </c>
      <c r="AU43" s="86">
        <f ca="1">INDEX($AS$3:$AS$86,MATCH(SMALL($AT$3:$AT$86,ROWS(AT$3:AT43)),$AT$3:$AT$86,0))</f>
        <v>47</v>
      </c>
      <c r="AV43" s="86">
        <f ca="1">SMALL($AS$3:$AS$86,ROWS(AV$3:AV43))</f>
        <v>46</v>
      </c>
      <c r="AW43" s="94">
        <f ca="1">VLOOKUP(SMALL($BB$3:$BB$44,AX43),$BB$3:$BC$44,2,0)</f>
        <v>44</v>
      </c>
      <c r="AX43" s="94">
        <f t="shared" si="26"/>
        <v>21</v>
      </c>
      <c r="BA43" s="94">
        <v>41</v>
      </c>
      <c r="BB43" s="94">
        <f t="shared" ca="1" si="17"/>
        <v>0.99154211430706485</v>
      </c>
      <c r="BC43" s="94">
        <f t="shared" ca="1" si="18"/>
        <v>46</v>
      </c>
    </row>
    <row r="44" spans="1:55" ht="16.5" x14ac:dyDescent="0.3">
      <c r="A44" s="9">
        <v>42</v>
      </c>
      <c r="B44" s="109">
        <f t="shared" ca="1" si="8"/>
        <v>67</v>
      </c>
      <c r="C44" s="110">
        <f t="shared" ca="1" si="8"/>
        <v>47</v>
      </c>
      <c r="D44" s="111">
        <f t="shared" ca="1" si="9"/>
        <v>60</v>
      </c>
      <c r="E44" s="112">
        <f t="shared" ca="1" si="10"/>
        <v>64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97">
        <v>46</v>
      </c>
      <c r="AO44" s="97">
        <f t="shared" ca="1" si="14"/>
        <v>32.087129933478685</v>
      </c>
      <c r="AP44" s="97">
        <f ca="1">SMALL($AO$3:$AO$86,ROWS(AO$3:AO44))</f>
        <v>25.077714043112227</v>
      </c>
      <c r="AQ44" s="119">
        <f t="shared" ca="1" si="15"/>
        <v>2.3917733287776395</v>
      </c>
      <c r="AR44" s="119">
        <f t="shared" si="23"/>
        <v>1.5</v>
      </c>
      <c r="AS44" s="86">
        <f t="shared" ca="1" si="7"/>
        <v>60</v>
      </c>
      <c r="AT44" s="86">
        <f t="shared" ca="1" si="16"/>
        <v>0.77442441471825552</v>
      </c>
      <c r="AU44" s="86">
        <f ca="1">INDEX($AS$3:$AS$86,MATCH(SMALL($AT$3:$AT$86,ROWS(AT$3:AT44)),$AT$3:$AT$86,0))</f>
        <v>67</v>
      </c>
      <c r="AV44" s="86">
        <f ca="1">SMALL($AS$3:$AS$86,ROWS(AV$3:AV44))</f>
        <v>47</v>
      </c>
      <c r="AW44" s="94">
        <f ca="1">VLOOKUP(SMALL($BB$45:$BB$86,AX44),$BB$45:$BC$86,2,0)</f>
        <v>64</v>
      </c>
      <c r="AX44" s="94">
        <f t="shared" si="26"/>
        <v>21</v>
      </c>
      <c r="BA44" s="94">
        <v>42</v>
      </c>
      <c r="BB44" s="94">
        <f t="shared" ca="1" si="17"/>
        <v>0.37487979161922058</v>
      </c>
      <c r="BC44" s="94">
        <f t="shared" ca="1" si="18"/>
        <v>47</v>
      </c>
    </row>
    <row r="45" spans="1:55" ht="16.5" x14ac:dyDescent="0.3">
      <c r="A45" s="9">
        <v>43</v>
      </c>
      <c r="B45" s="109">
        <f t="shared" ca="1" si="8"/>
        <v>36</v>
      </c>
      <c r="C45" s="110">
        <f t="shared" ca="1" si="8"/>
        <v>47</v>
      </c>
      <c r="D45" s="111">
        <f t="shared" ca="1" si="9"/>
        <v>65</v>
      </c>
      <c r="E45" s="112">
        <f t="shared" ca="1" si="10"/>
        <v>51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97">
        <v>44</v>
      </c>
      <c r="AO45" s="97">
        <f t="shared" ca="1" si="14"/>
        <v>27.127977345150512</v>
      </c>
      <c r="AP45" s="97">
        <f ca="1">SMALL($AO$3:$AO$86,ROWS(AO$3:AO45))</f>
        <v>25.083193424718608</v>
      </c>
      <c r="AQ45" s="119">
        <f t="shared" ca="1" si="15"/>
        <v>2.564204789285625</v>
      </c>
      <c r="AR45" s="119">
        <f t="shared" si="23"/>
        <v>2</v>
      </c>
      <c r="AS45" s="86">
        <f t="shared" ca="1" si="7"/>
        <v>65</v>
      </c>
      <c r="AT45" s="86">
        <f t="shared" ca="1" si="16"/>
        <v>0.75016817384277157</v>
      </c>
      <c r="AU45" s="86">
        <f ca="1">INDEX($AS$3:$AS$86,MATCH(SMALL($AT$3:$AT$86,ROWS(AT$3:AT45)),$AT$3:$AT$86,0))</f>
        <v>36</v>
      </c>
      <c r="AV45" s="86">
        <f ca="1">SMALL($AS$3:$AS$86,ROWS(AV$3:AV45))</f>
        <v>47</v>
      </c>
      <c r="AW45" s="94">
        <f ca="1">VLOOKUP(SMALL($BB$45:$BB$86,AX45),$BB$45:$BC$86,2,0)</f>
        <v>51</v>
      </c>
      <c r="AX45" s="94">
        <f t="shared" si="26"/>
        <v>22</v>
      </c>
      <c r="BA45" s="94">
        <v>43</v>
      </c>
      <c r="BB45" s="94">
        <f t="shared" ca="1" si="17"/>
        <v>0.28284280616138791</v>
      </c>
      <c r="BC45" s="94">
        <f t="shared" ca="1" si="18"/>
        <v>47</v>
      </c>
    </row>
    <row r="46" spans="1:55" ht="16.5" x14ac:dyDescent="0.3">
      <c r="A46" s="9">
        <v>44</v>
      </c>
      <c r="B46" s="109">
        <f t="shared" ca="1" si="8"/>
        <v>59</v>
      </c>
      <c r="C46" s="110">
        <f t="shared" ca="1" si="8"/>
        <v>47</v>
      </c>
      <c r="D46" s="111">
        <f t="shared" ca="1" si="9"/>
        <v>41</v>
      </c>
      <c r="E46" s="112">
        <f t="shared" ca="1" si="10"/>
        <v>24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94">
        <v>45</v>
      </c>
      <c r="AO46" s="97">
        <f t="shared" ca="1" si="14"/>
        <v>26.192408716844437</v>
      </c>
      <c r="AP46" s="97">
        <f ca="1">SMALL($AO$3:$AO$86,ROWS(AO$3:AO46))</f>
        <v>25.431518127349065</v>
      </c>
      <c r="AQ46" s="119">
        <f t="shared" ca="1" si="15"/>
        <v>1.5852254170955722</v>
      </c>
      <c r="AR46" s="119">
        <f t="shared" si="23"/>
        <v>1</v>
      </c>
      <c r="AS46" s="86">
        <f t="shared" ca="1" si="7"/>
        <v>41</v>
      </c>
      <c r="AT46" s="86">
        <f t="shared" ca="1" si="16"/>
        <v>0.42649779601155613</v>
      </c>
      <c r="AU46" s="86">
        <f ca="1">INDEX($AS$3:$AS$86,MATCH(SMALL($AT$3:$AT$86,ROWS(AT$3:AT46)),$AT$3:$AT$86,0))</f>
        <v>59</v>
      </c>
      <c r="AV46" s="86">
        <f ca="1">SMALL($AS$3:$AS$86,ROWS(AV$3:AV46))</f>
        <v>47</v>
      </c>
      <c r="AW46" s="94">
        <f ca="1">VLOOKUP(SMALL($BB$3:$BB$44,AX46),$BB$3:$BC$44,2,0)</f>
        <v>24</v>
      </c>
      <c r="AX46" s="94">
        <f t="shared" si="26"/>
        <v>22</v>
      </c>
      <c r="BA46" s="94">
        <v>44</v>
      </c>
      <c r="BB46" s="94">
        <f t="shared" ca="1" si="17"/>
        <v>0.21529495780189434</v>
      </c>
      <c r="BC46" s="94">
        <f t="shared" ca="1" si="18"/>
        <v>47</v>
      </c>
    </row>
    <row r="47" spans="1:55" ht="16.5" x14ac:dyDescent="0.3">
      <c r="A47" s="9">
        <v>45</v>
      </c>
      <c r="B47" s="109">
        <f t="shared" ca="1" si="8"/>
        <v>39</v>
      </c>
      <c r="C47" s="110">
        <f t="shared" ca="1" si="8"/>
        <v>48</v>
      </c>
      <c r="D47" s="111">
        <f t="shared" ca="1" si="9"/>
        <v>39</v>
      </c>
      <c r="E47" s="112">
        <f t="shared" ca="1" si="10"/>
        <v>35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97">
        <v>47</v>
      </c>
      <c r="AO47" s="97">
        <f t="shared" ca="1" si="14"/>
        <v>25.431518127349065</v>
      </c>
      <c r="AP47" s="97">
        <f ca="1">SMALL($AO$3:$AO$86,ROWS(AO$3:AO47))</f>
        <v>25.612910577184934</v>
      </c>
      <c r="AQ47" s="119">
        <f t="shared" ca="1" si="15"/>
        <v>1.4854647122769982</v>
      </c>
      <c r="AR47" s="119">
        <f t="shared" si="23"/>
        <v>1</v>
      </c>
      <c r="AS47" s="86">
        <f t="shared" ca="1" si="7"/>
        <v>39</v>
      </c>
      <c r="AT47" s="86">
        <f t="shared" ca="1" si="16"/>
        <v>0.8087550329803932</v>
      </c>
      <c r="AU47" s="86">
        <f ca="1">INDEX($AS$3:$AS$86,MATCH(SMALL($AT$3:$AT$86,ROWS(AT$3:AT47)),$AT$3:$AT$86,0))</f>
        <v>39</v>
      </c>
      <c r="AV47" s="86">
        <f ca="1">SMALL($AS$3:$AS$86,ROWS(AV$3:AV47))</f>
        <v>48</v>
      </c>
      <c r="AW47" s="94">
        <f ca="1">VLOOKUP(SMALL($BB$3:$BB$44,AX47),$BB$3:$BC$44,2,0)</f>
        <v>35</v>
      </c>
      <c r="AX47" s="94">
        <f t="shared" si="26"/>
        <v>23</v>
      </c>
      <c r="BA47" s="94">
        <v>45</v>
      </c>
      <c r="BB47" s="94">
        <f t="shared" ca="1" si="17"/>
        <v>0.14065756108025851</v>
      </c>
      <c r="BC47" s="94">
        <f t="shared" ca="1" si="18"/>
        <v>48</v>
      </c>
    </row>
    <row r="48" spans="1:55" ht="16.5" x14ac:dyDescent="0.3">
      <c r="A48" s="9">
        <v>46</v>
      </c>
      <c r="B48" s="109">
        <f t="shared" ca="1" si="8"/>
        <v>47</v>
      </c>
      <c r="C48" s="110">
        <f t="shared" ca="1" si="8"/>
        <v>48</v>
      </c>
      <c r="D48" s="111">
        <f t="shared" ca="1" si="9"/>
        <v>49</v>
      </c>
      <c r="E48" s="112">
        <f t="shared" ca="1" si="10"/>
        <v>58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97">
        <v>48</v>
      </c>
      <c r="AO48" s="97">
        <f t="shared" ca="1" si="14"/>
        <v>27.599866243861765</v>
      </c>
      <c r="AP48" s="97">
        <f ca="1">SMALL($AO$3:$AO$86,ROWS(AO$3:AO48))</f>
        <v>25.695231765521818</v>
      </c>
      <c r="AQ48" s="119">
        <f t="shared" ca="1" si="15"/>
        <v>1.8835285543930309</v>
      </c>
      <c r="AR48" s="119">
        <f t="shared" si="23"/>
        <v>1.5</v>
      </c>
      <c r="AS48" s="86">
        <f t="shared" ca="1" si="7"/>
        <v>49</v>
      </c>
      <c r="AT48" s="86">
        <f t="shared" ca="1" si="16"/>
        <v>0.30203366630069239</v>
      </c>
      <c r="AU48" s="86">
        <f ca="1">INDEX($AS$3:$AS$86,MATCH(SMALL($AT$3:$AT$86,ROWS(AT$3:AT48)),$AT$3:$AT$86,0))</f>
        <v>47</v>
      </c>
      <c r="AV48" s="86">
        <f ca="1">SMALL($AS$3:$AS$86,ROWS(AV$3:AV48))</f>
        <v>48</v>
      </c>
      <c r="AW48" s="94">
        <f ca="1">VLOOKUP(SMALL($BB$45:$BB$86,AX48),$BB$45:$BC$86,2,0)</f>
        <v>58</v>
      </c>
      <c r="AX48" s="94">
        <f t="shared" si="26"/>
        <v>23</v>
      </c>
      <c r="BA48" s="94">
        <v>46</v>
      </c>
      <c r="BB48" s="94">
        <f t="shared" ca="1" si="17"/>
        <v>0.23241828770044637</v>
      </c>
      <c r="BC48" s="94">
        <f t="shared" ca="1" si="18"/>
        <v>48</v>
      </c>
    </row>
    <row r="49" spans="1:55" ht="16.5" x14ac:dyDescent="0.3">
      <c r="A49" s="9">
        <v>47</v>
      </c>
      <c r="B49" s="109">
        <f t="shared" ca="1" si="8"/>
        <v>43</v>
      </c>
      <c r="C49" s="110">
        <f t="shared" ca="1" si="8"/>
        <v>49</v>
      </c>
      <c r="D49" s="111">
        <f t="shared" ca="1" si="9"/>
        <v>77</v>
      </c>
      <c r="E49" s="112">
        <f t="shared" ca="1" si="10"/>
        <v>56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97">
        <v>42</v>
      </c>
      <c r="AO49" s="97">
        <f t="shared" ca="1" si="14"/>
        <v>28.257576969083793</v>
      </c>
      <c r="AP49" s="97">
        <f ca="1">SMALL($AO$3:$AO$86,ROWS(AO$3:AO49))</f>
        <v>25.696740838890754</v>
      </c>
      <c r="AQ49" s="119">
        <f t="shared" ca="1" si="15"/>
        <v>2.9853240690628451</v>
      </c>
      <c r="AR49" s="119">
        <f t="shared" si="23"/>
        <v>2</v>
      </c>
      <c r="AS49" s="86">
        <f t="shared" ca="1" si="7"/>
        <v>77</v>
      </c>
      <c r="AT49" s="86">
        <f t="shared" ca="1" si="16"/>
        <v>0.67610789434523488</v>
      </c>
      <c r="AU49" s="86">
        <f ca="1">INDEX($AS$3:$AS$86,MATCH(SMALL($AT$3:$AT$86,ROWS(AT$3:AT49)),$AT$3:$AT$86,0))</f>
        <v>43</v>
      </c>
      <c r="AV49" s="86">
        <f ca="1">SMALL($AS$3:$AS$86,ROWS(AV$3:AV49))</f>
        <v>49</v>
      </c>
      <c r="AW49" s="94">
        <f ca="1">VLOOKUP(SMALL($BB$45:$BB$86,AX49),$BB$45:$BC$86,2,0)</f>
        <v>56</v>
      </c>
      <c r="AX49" s="94">
        <f t="shared" si="26"/>
        <v>24</v>
      </c>
      <c r="BA49" s="94">
        <v>47</v>
      </c>
      <c r="BB49" s="94">
        <f t="shared" ca="1" si="17"/>
        <v>4.4199901595224578E-2</v>
      </c>
      <c r="BC49" s="94">
        <f t="shared" ca="1" si="18"/>
        <v>49</v>
      </c>
    </row>
    <row r="50" spans="1:55" ht="16.5" x14ac:dyDescent="0.3">
      <c r="A50" s="9">
        <v>48</v>
      </c>
      <c r="B50" s="109">
        <f t="shared" ca="1" si="8"/>
        <v>34</v>
      </c>
      <c r="C50" s="110">
        <f t="shared" ca="1" si="8"/>
        <v>49</v>
      </c>
      <c r="D50" s="111">
        <f t="shared" ca="1" si="9"/>
        <v>51</v>
      </c>
      <c r="E50" s="112">
        <f t="shared" ca="1" si="10"/>
        <v>44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97">
        <v>43</v>
      </c>
      <c r="AO50" s="97">
        <f t="shared" ca="1" si="14"/>
        <v>18.725227570486453</v>
      </c>
      <c r="AP50" s="97">
        <f ca="1">SMALL($AO$3:$AO$86,ROWS(AO$3:AO50))</f>
        <v>25.78016128653752</v>
      </c>
      <c r="AQ50" s="119">
        <f t="shared" ca="1" si="15"/>
        <v>1.9544647310168579</v>
      </c>
      <c r="AR50" s="119">
        <f t="shared" si="23"/>
        <v>1</v>
      </c>
      <c r="AS50" s="86">
        <f t="shared" ca="1" si="7"/>
        <v>51</v>
      </c>
      <c r="AT50" s="86">
        <f t="shared" ca="1" si="16"/>
        <v>1.8968309153630569E-2</v>
      </c>
      <c r="AU50" s="86">
        <f ca="1">INDEX($AS$3:$AS$86,MATCH(SMALL($AT$3:$AT$86,ROWS(AT$3:AT50)),$AT$3:$AT$86,0))</f>
        <v>34</v>
      </c>
      <c r="AV50" s="86">
        <f ca="1">SMALL($AS$3:$AS$86,ROWS(AV$3:AV50))</f>
        <v>49</v>
      </c>
      <c r="AW50" s="94">
        <f ca="1">VLOOKUP(SMALL($BB$3:$BB$44,AX50),$BB$3:$BC$44,2,0)</f>
        <v>44</v>
      </c>
      <c r="AX50" s="94">
        <f t="shared" si="26"/>
        <v>24</v>
      </c>
      <c r="BA50" s="94">
        <v>48</v>
      </c>
      <c r="BB50" s="94">
        <f t="shared" ca="1" si="17"/>
        <v>0.7150419105871767</v>
      </c>
      <c r="BC50" s="94">
        <f t="shared" ca="1" si="18"/>
        <v>49</v>
      </c>
    </row>
    <row r="51" spans="1:55" ht="16.5" x14ac:dyDescent="0.3">
      <c r="A51" s="9">
        <v>49</v>
      </c>
      <c r="B51" s="109">
        <f t="shared" ca="1" si="8"/>
        <v>100</v>
      </c>
      <c r="C51" s="110">
        <f t="shared" ca="1" si="8"/>
        <v>50</v>
      </c>
      <c r="D51" s="111">
        <f t="shared" ca="1" si="9"/>
        <v>47</v>
      </c>
      <c r="E51" s="112">
        <f t="shared" ca="1" si="10"/>
        <v>36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97">
        <v>50</v>
      </c>
      <c r="AO51" s="97">
        <f t="shared" ca="1" si="14"/>
        <v>20.88843515689976</v>
      </c>
      <c r="AP51" s="97">
        <f ca="1">SMALL($AO$3:$AO$86,ROWS(AO$3:AO51))</f>
        <v>25.798453998603023</v>
      </c>
      <c r="AQ51" s="119">
        <f t="shared" ca="1" si="15"/>
        <v>1.8075693800408905</v>
      </c>
      <c r="AR51" s="119">
        <f t="shared" si="23"/>
        <v>1</v>
      </c>
      <c r="AS51" s="86">
        <f t="shared" ca="1" si="7"/>
        <v>47</v>
      </c>
      <c r="AT51" s="86">
        <f t="shared" ca="1" si="16"/>
        <v>0.91201073674678879</v>
      </c>
      <c r="AU51" s="86">
        <f ca="1">INDEX($AS$3:$AS$86,MATCH(SMALL($AT$3:$AT$86,ROWS(AT$3:AT51)),$AT$3:$AT$86,0))</f>
        <v>100</v>
      </c>
      <c r="AV51" s="86">
        <f ca="1">SMALL($AS$3:$AS$86,ROWS(AV$3:AV51))</f>
        <v>50</v>
      </c>
      <c r="AW51" s="94">
        <f ca="1">VLOOKUP(SMALL($BB$3:$BB$44,AX51),$BB$3:$BC$44,2,0)</f>
        <v>36</v>
      </c>
      <c r="AX51" s="94">
        <f t="shared" si="26"/>
        <v>25</v>
      </c>
      <c r="BA51" s="94">
        <v>49</v>
      </c>
      <c r="BB51" s="94">
        <f t="shared" ca="1" si="17"/>
        <v>0.62095736814777047</v>
      </c>
      <c r="BC51" s="94">
        <f t="shared" ca="1" si="18"/>
        <v>50</v>
      </c>
    </row>
    <row r="52" spans="1:55" ht="16.5" x14ac:dyDescent="0.3">
      <c r="A52" s="9">
        <v>50</v>
      </c>
      <c r="B52" s="109">
        <f t="shared" ca="1" si="8"/>
        <v>24</v>
      </c>
      <c r="C52" s="110">
        <f t="shared" ca="1" si="8"/>
        <v>50</v>
      </c>
      <c r="D52" s="111">
        <f t="shared" ca="1" si="9"/>
        <v>64</v>
      </c>
      <c r="E52" s="112">
        <f t="shared" ca="1" si="10"/>
        <v>50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97">
        <v>49</v>
      </c>
      <c r="AO52" s="97">
        <f t="shared" ca="1" si="14"/>
        <v>33.806370747970774</v>
      </c>
      <c r="AP52" s="97">
        <f ca="1">SMALL($AO$3:$AO$86,ROWS(AO$3:AO52))</f>
        <v>25.842768910317901</v>
      </c>
      <c r="AQ52" s="119">
        <f t="shared" ca="1" si="15"/>
        <v>2.4450091303431449</v>
      </c>
      <c r="AR52" s="119">
        <f t="shared" si="23"/>
        <v>1.5</v>
      </c>
      <c r="AS52" s="86">
        <f t="shared" ca="1" si="7"/>
        <v>64</v>
      </c>
      <c r="AT52" s="86">
        <f t="shared" ca="1" si="16"/>
        <v>0.84055407958132278</v>
      </c>
      <c r="AU52" s="86">
        <f ca="1">INDEX($AS$3:$AS$86,MATCH(SMALL($AT$3:$AT$86,ROWS(AT$3:AT52)),$AT$3:$AT$86,0))</f>
        <v>24</v>
      </c>
      <c r="AV52" s="86">
        <f ca="1">SMALL($AS$3:$AS$86,ROWS(AV$3:AV52))</f>
        <v>50</v>
      </c>
      <c r="AW52" s="94">
        <f ca="1">VLOOKUP(SMALL($BB$45:$BB$86,AX52),$BB$45:$BC$86,2,0)</f>
        <v>50</v>
      </c>
      <c r="AX52" s="94">
        <f t="shared" si="26"/>
        <v>25</v>
      </c>
      <c r="BA52" s="94">
        <v>50</v>
      </c>
      <c r="BB52" s="94">
        <f t="shared" ca="1" si="17"/>
        <v>0.6235570844356686</v>
      </c>
      <c r="BC52" s="94">
        <f t="shared" ca="1" si="18"/>
        <v>50</v>
      </c>
    </row>
    <row r="53" spans="1:55" ht="16.5" x14ac:dyDescent="0.3">
      <c r="A53" s="9">
        <v>51</v>
      </c>
      <c r="B53" s="109">
        <f t="shared" ca="1" si="8"/>
        <v>77</v>
      </c>
      <c r="C53" s="110">
        <f t="shared" ca="1" si="8"/>
        <v>51</v>
      </c>
      <c r="D53" s="111">
        <f t="shared" ca="1" si="9"/>
        <v>60</v>
      </c>
      <c r="E53" s="112">
        <f t="shared" ca="1" si="10"/>
        <v>50</v>
      </c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97">
        <v>51</v>
      </c>
      <c r="AO53" s="97">
        <f t="shared" ca="1" si="14"/>
        <v>26.614643705236176</v>
      </c>
      <c r="AP53" s="97">
        <f ca="1">SMALL($AO$3:$AO$86,ROWS(AO$3:AO53))</f>
        <v>25.855395232289766</v>
      </c>
      <c r="AQ53" s="119">
        <f t="shared" ca="1" si="15"/>
        <v>2.3139302495576084</v>
      </c>
      <c r="AR53" s="119">
        <f t="shared" si="23"/>
        <v>2</v>
      </c>
      <c r="AS53" s="86">
        <f t="shared" ca="1" si="7"/>
        <v>60</v>
      </c>
      <c r="AT53" s="86">
        <f t="shared" ca="1" si="16"/>
        <v>6.8793035020460191E-3</v>
      </c>
      <c r="AU53" s="86">
        <f ca="1">INDEX($AS$3:$AS$86,MATCH(SMALL($AT$3:$AT$86,ROWS(AT$3:AT53)),$AT$3:$AT$86,0))</f>
        <v>77</v>
      </c>
      <c r="AV53" s="86">
        <f ca="1">SMALL($AS$3:$AS$86,ROWS(AV$3:AV53))</f>
        <v>51</v>
      </c>
      <c r="AW53" s="94">
        <f ca="1">VLOOKUP(SMALL($BB$45:$BB$86,AX53),$BB$45:$BC$86,2,0)</f>
        <v>50</v>
      </c>
      <c r="AX53" s="94">
        <f t="shared" si="26"/>
        <v>26</v>
      </c>
      <c r="BA53" s="94">
        <v>51</v>
      </c>
      <c r="BB53" s="94">
        <f t="shared" ca="1" si="17"/>
        <v>0.88815705463745398</v>
      </c>
      <c r="BC53" s="94">
        <f t="shared" ca="1" si="18"/>
        <v>51</v>
      </c>
    </row>
    <row r="54" spans="1:55" ht="16.5" x14ac:dyDescent="0.3">
      <c r="A54" s="9">
        <v>52</v>
      </c>
      <c r="B54" s="109">
        <f t="shared" ca="1" si="8"/>
        <v>34</v>
      </c>
      <c r="C54" s="110">
        <f t="shared" ca="1" si="8"/>
        <v>51</v>
      </c>
      <c r="D54" s="111">
        <f t="shared" ca="1" si="9"/>
        <v>34</v>
      </c>
      <c r="E54" s="112">
        <f t="shared" ca="1" si="10"/>
        <v>32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97">
        <v>54</v>
      </c>
      <c r="AO54" s="97">
        <f t="shared" ca="1" si="14"/>
        <v>24.492911406219172</v>
      </c>
      <c r="AP54" s="97">
        <f ca="1">SMALL($AO$3:$AO$86,ROWS(AO$3:AO54))</f>
        <v>26.07304238617062</v>
      </c>
      <c r="AQ54" s="119">
        <f t="shared" ca="1" si="15"/>
        <v>1.2707513854365822</v>
      </c>
      <c r="AR54" s="119">
        <f t="shared" si="23"/>
        <v>1</v>
      </c>
      <c r="AS54" s="86">
        <f t="shared" ca="1" si="7"/>
        <v>34</v>
      </c>
      <c r="AT54" s="86">
        <f t="shared" ca="1" si="16"/>
        <v>0.46388993251479904</v>
      </c>
      <c r="AU54" s="86">
        <f ca="1">INDEX($AS$3:$AS$86,MATCH(SMALL($AT$3:$AT$86,ROWS(AT$3:AT54)),$AT$3:$AT$86,0))</f>
        <v>34</v>
      </c>
      <c r="AV54" s="86">
        <f ca="1">SMALL($AS$3:$AS$86,ROWS(AV$3:AV54))</f>
        <v>51</v>
      </c>
      <c r="AW54" s="94">
        <f ca="1">VLOOKUP(SMALL($BB$3:$BB$44,AX54),$BB$3:$BC$44,2,0)</f>
        <v>32</v>
      </c>
      <c r="AX54" s="94">
        <f t="shared" si="26"/>
        <v>26</v>
      </c>
      <c r="BA54" s="94">
        <v>52</v>
      </c>
      <c r="BB54" s="94">
        <f t="shared" ca="1" si="17"/>
        <v>0.50512491761495359</v>
      </c>
      <c r="BC54" s="94">
        <f t="shared" ca="1" si="18"/>
        <v>51</v>
      </c>
    </row>
    <row r="55" spans="1:55" ht="16.5" x14ac:dyDescent="0.3">
      <c r="A55" s="9">
        <v>53</v>
      </c>
      <c r="B55" s="109">
        <f t="shared" ca="1" si="8"/>
        <v>55</v>
      </c>
      <c r="C55" s="110">
        <f t="shared" ca="1" si="8"/>
        <v>51</v>
      </c>
      <c r="D55" s="111">
        <f t="shared" ca="1" si="9"/>
        <v>51</v>
      </c>
      <c r="E55" s="112">
        <f t="shared" ca="1" si="10"/>
        <v>41</v>
      </c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97">
        <v>53</v>
      </c>
      <c r="AO55" s="97">
        <f t="shared" ca="1" si="14"/>
        <v>22.92531394057184</v>
      </c>
      <c r="AP55" s="97">
        <f ca="1">SMALL($AO$3:$AO$86,ROWS(AO$3:AO55))</f>
        <v>26.192408716844437</v>
      </c>
      <c r="AQ55" s="119">
        <f t="shared" ca="1" si="15"/>
        <v>1.9230715302601511</v>
      </c>
      <c r="AR55" s="119">
        <f t="shared" si="23"/>
        <v>1</v>
      </c>
      <c r="AS55" s="86">
        <f t="shared" ca="1" si="7"/>
        <v>51</v>
      </c>
      <c r="AT55" s="86">
        <f t="shared" ca="1" si="16"/>
        <v>0.37091386617798772</v>
      </c>
      <c r="AU55" s="86">
        <f ca="1">INDEX($AS$3:$AS$86,MATCH(SMALL($AT$3:$AT$86,ROWS(AT$3:AT55)),$AT$3:$AT$86,0))</f>
        <v>55</v>
      </c>
      <c r="AV55" s="86">
        <f ca="1">SMALL($AS$3:$AS$86,ROWS(AV$3:AV55))</f>
        <v>51</v>
      </c>
      <c r="AW55" s="94">
        <f ca="1">VLOOKUP(SMALL($BB$3:$BB$44,AX55),$BB$3:$BC$44,2,0)</f>
        <v>41</v>
      </c>
      <c r="AX55" s="94">
        <f t="shared" si="26"/>
        <v>27</v>
      </c>
      <c r="BA55" s="94">
        <v>53</v>
      </c>
      <c r="BB55" s="94">
        <f t="shared" ca="1" si="17"/>
        <v>0.44746788580714214</v>
      </c>
      <c r="BC55" s="94">
        <f t="shared" ca="1" si="18"/>
        <v>51</v>
      </c>
    </row>
    <row r="56" spans="1:55" ht="16.5" x14ac:dyDescent="0.3">
      <c r="A56" s="9">
        <v>54</v>
      </c>
      <c r="B56" s="109">
        <f t="shared" ca="1" si="8"/>
        <v>53</v>
      </c>
      <c r="C56" s="110">
        <f t="shared" ca="1" si="8"/>
        <v>52</v>
      </c>
      <c r="D56" s="111">
        <f t="shared" ca="1" si="9"/>
        <v>53</v>
      </c>
      <c r="E56" s="112">
        <f t="shared" ca="1" si="10"/>
        <v>65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97">
        <v>52</v>
      </c>
      <c r="AO56" s="97">
        <f t="shared" ca="1" si="14"/>
        <v>27.898264486326724</v>
      </c>
      <c r="AP56" s="97">
        <f ca="1">SMALL($AO$3:$AO$86,ROWS(AO$3:AO56))</f>
        <v>26.500914100490856</v>
      </c>
      <c r="AQ56" s="119">
        <f t="shared" ca="1" si="15"/>
        <v>1.981413963205565</v>
      </c>
      <c r="AR56" s="119">
        <f t="shared" si="23"/>
        <v>1.5</v>
      </c>
      <c r="AS56" s="86">
        <f t="shared" ca="1" si="7"/>
        <v>53</v>
      </c>
      <c r="AT56" s="86">
        <f t="shared" ca="1" si="16"/>
        <v>0.97981261173996115</v>
      </c>
      <c r="AU56" s="86">
        <f ca="1">INDEX($AS$3:$AS$86,MATCH(SMALL($AT$3:$AT$86,ROWS(AT$3:AT56)),$AT$3:$AT$86,0))</f>
        <v>53</v>
      </c>
      <c r="AV56" s="86">
        <f ca="1">SMALL($AS$3:$AS$86,ROWS(AV$3:AV56))</f>
        <v>52</v>
      </c>
      <c r="AW56" s="94">
        <f ca="1">VLOOKUP(SMALL($BB$45:$BB$86,AX56),$BB$45:$BC$86,2,0)</f>
        <v>65</v>
      </c>
      <c r="AX56" s="94">
        <f t="shared" si="26"/>
        <v>27</v>
      </c>
      <c r="BA56" s="94">
        <v>54</v>
      </c>
      <c r="BB56" s="94">
        <f t="shared" ca="1" si="17"/>
        <v>0.68412526298865417</v>
      </c>
      <c r="BC56" s="94">
        <f t="shared" ca="1" si="18"/>
        <v>52</v>
      </c>
    </row>
    <row r="57" spans="1:55" ht="16.5" x14ac:dyDescent="0.3">
      <c r="A57" s="9">
        <v>55</v>
      </c>
      <c r="B57" s="109">
        <f t="shared" ca="1" si="8"/>
        <v>43</v>
      </c>
      <c r="C57" s="110">
        <f t="shared" ca="1" si="8"/>
        <v>53</v>
      </c>
      <c r="D57" s="111">
        <f t="shared" ca="1" si="9"/>
        <v>64</v>
      </c>
      <c r="E57" s="112">
        <f t="shared" ca="1" si="10"/>
        <v>52</v>
      </c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97">
        <v>55</v>
      </c>
      <c r="AO57" s="97">
        <f t="shared" ca="1" si="14"/>
        <v>28.950493618432404</v>
      </c>
      <c r="AP57" s="97">
        <f ca="1">SMALL($AO$3:$AO$86,ROWS(AO$3:AO57))</f>
        <v>26.571860867997959</v>
      </c>
      <c r="AQ57" s="119">
        <f t="shared" ca="1" si="15"/>
        <v>2.3828091939856928</v>
      </c>
      <c r="AR57" s="119">
        <f t="shared" si="23"/>
        <v>2</v>
      </c>
      <c r="AS57" s="86">
        <f t="shared" ca="1" si="7"/>
        <v>64</v>
      </c>
      <c r="AT57" s="86">
        <f t="shared" ca="1" si="16"/>
        <v>0.84880665108349818</v>
      </c>
      <c r="AU57" s="86">
        <f ca="1">INDEX($AS$3:$AS$86,MATCH(SMALL($AT$3:$AT$86,ROWS(AT$3:AT57)),$AT$3:$AT$86,0))</f>
        <v>43</v>
      </c>
      <c r="AV57" s="86">
        <f ca="1">SMALL($AS$3:$AS$86,ROWS(AV$3:AV57))</f>
        <v>53</v>
      </c>
      <c r="AW57" s="94">
        <f ca="1">VLOOKUP(SMALL($BB$45:$BB$86,AX57),$BB$45:$BC$86,2,0)</f>
        <v>52</v>
      </c>
      <c r="AX57" s="94">
        <f t="shared" si="26"/>
        <v>28</v>
      </c>
      <c r="BA57" s="94">
        <v>55</v>
      </c>
      <c r="BB57" s="94">
        <f t="shared" ca="1" si="17"/>
        <v>6.213176830299183E-2</v>
      </c>
      <c r="BC57" s="94">
        <f t="shared" ca="1" si="18"/>
        <v>53</v>
      </c>
    </row>
    <row r="58" spans="1:55" ht="16.5" x14ac:dyDescent="0.3">
      <c r="A58" s="9">
        <v>56</v>
      </c>
      <c r="B58" s="109">
        <f t="shared" ca="1" si="8"/>
        <v>38</v>
      </c>
      <c r="C58" s="110">
        <f t="shared" ca="1" si="8"/>
        <v>53</v>
      </c>
      <c r="D58" s="111">
        <f t="shared" ca="1" si="9"/>
        <v>38</v>
      </c>
      <c r="E58" s="112">
        <f t="shared" ca="1" si="10"/>
        <v>27</v>
      </c>
      <c r="AN58" s="97">
        <v>56</v>
      </c>
      <c r="AO58" s="97">
        <f t="shared" ca="1" si="14"/>
        <v>25.695231765521818</v>
      </c>
      <c r="AP58" s="97">
        <f ca="1">SMALL($AO$3:$AO$86,ROWS(AO$3:AO58))</f>
        <v>26.614643705236176</v>
      </c>
      <c r="AQ58" s="119">
        <f t="shared" ca="1" si="15"/>
        <v>1.4036984248501865</v>
      </c>
      <c r="AR58" s="119">
        <f t="shared" si="23"/>
        <v>1</v>
      </c>
      <c r="AS58" s="86">
        <f t="shared" ca="1" si="7"/>
        <v>38</v>
      </c>
      <c r="AT58" s="86">
        <f t="shared" ca="1" si="16"/>
        <v>3.903378045680761E-2</v>
      </c>
      <c r="AU58" s="86">
        <f ca="1">INDEX($AS$3:$AS$86,MATCH(SMALL($AT$3:$AT$86,ROWS(AT$3:AT58)),$AT$3:$AT$86,0))</f>
        <v>38</v>
      </c>
      <c r="AV58" s="86">
        <f ca="1">SMALL($AS$3:$AS$86,ROWS(AV$3:AV58))</f>
        <v>53</v>
      </c>
      <c r="AW58" s="94">
        <f ca="1">VLOOKUP(SMALL($BB$3:$BB$44,AX58),$BB$3:$BC$44,2,0)</f>
        <v>27</v>
      </c>
      <c r="AX58" s="94">
        <f t="shared" si="26"/>
        <v>28</v>
      </c>
      <c r="BA58" s="94">
        <v>56</v>
      </c>
      <c r="BB58" s="94">
        <f t="shared" ca="1" si="17"/>
        <v>0.31857289009026524</v>
      </c>
      <c r="BC58" s="94">
        <f t="shared" ca="1" si="18"/>
        <v>53</v>
      </c>
    </row>
    <row r="59" spans="1:55" ht="16.5" x14ac:dyDescent="0.3">
      <c r="A59" s="9">
        <v>57</v>
      </c>
      <c r="B59" s="109">
        <f t="shared" ca="1" si="8"/>
        <v>71</v>
      </c>
      <c r="C59" s="110">
        <f t="shared" ca="1" si="8"/>
        <v>55</v>
      </c>
      <c r="D59" s="111">
        <f t="shared" ca="1" si="9"/>
        <v>40</v>
      </c>
      <c r="E59" s="112">
        <f t="shared" ca="1" si="10"/>
        <v>24</v>
      </c>
      <c r="AN59" s="97">
        <v>58</v>
      </c>
      <c r="AO59" s="97">
        <f t="shared" ca="1" si="14"/>
        <v>19.160377583865682</v>
      </c>
      <c r="AP59" s="97">
        <f ca="1">SMALL($AO$3:$AO$86,ROWS(AO$3:AO59))</f>
        <v>27.127977345150512</v>
      </c>
      <c r="AQ59" s="119">
        <f t="shared" ca="1" si="15"/>
        <v>1.4501545192591265</v>
      </c>
      <c r="AR59" s="119">
        <f t="shared" si="23"/>
        <v>1</v>
      </c>
      <c r="AS59" s="86">
        <f t="shared" ca="1" si="7"/>
        <v>40</v>
      </c>
      <c r="AT59" s="86">
        <f t="shared" ca="1" si="16"/>
        <v>0.73397368595199164</v>
      </c>
      <c r="AU59" s="86">
        <f ca="1">INDEX($AS$3:$AS$86,MATCH(SMALL($AT$3:$AT$86,ROWS(AT$3:AT59)),$AT$3:$AT$86,0))</f>
        <v>71</v>
      </c>
      <c r="AV59" s="86">
        <f ca="1">SMALL($AS$3:$AS$86,ROWS(AV$3:AV59))</f>
        <v>55</v>
      </c>
      <c r="AW59" s="94">
        <f ca="1">VLOOKUP(SMALL($BB$3:$BB$44,AX59),$BB$3:$BC$44,2,0)</f>
        <v>24</v>
      </c>
      <c r="AX59" s="94">
        <f t="shared" si="26"/>
        <v>29</v>
      </c>
      <c r="BA59" s="94">
        <v>57</v>
      </c>
      <c r="BB59" s="94">
        <f t="shared" ca="1" si="17"/>
        <v>0.77865024438522268</v>
      </c>
      <c r="BC59" s="94">
        <f t="shared" ca="1" si="18"/>
        <v>55</v>
      </c>
    </row>
    <row r="60" spans="1:55" ht="16.5" x14ac:dyDescent="0.3">
      <c r="A60" s="9">
        <v>58</v>
      </c>
      <c r="B60" s="109">
        <f t="shared" ca="1" si="8"/>
        <v>40</v>
      </c>
      <c r="C60" s="110">
        <f t="shared" ca="1" si="8"/>
        <v>55</v>
      </c>
      <c r="D60" s="111">
        <f t="shared" ca="1" si="9"/>
        <v>49</v>
      </c>
      <c r="E60" s="112">
        <f t="shared" ca="1" si="10"/>
        <v>64</v>
      </c>
      <c r="AN60" s="97">
        <v>62</v>
      </c>
      <c r="AO60" s="97">
        <f t="shared" ca="1" si="14"/>
        <v>25.842768910317901</v>
      </c>
      <c r="AP60" s="97">
        <f ca="1">SMALL($AO$3:$AO$86,ROWS(AO$3:AO60))</f>
        <v>27.223156853606941</v>
      </c>
      <c r="AQ60" s="119">
        <f t="shared" ca="1" si="15"/>
        <v>1.770751074188246</v>
      </c>
      <c r="AR60" s="119">
        <f t="shared" si="23"/>
        <v>1.5</v>
      </c>
      <c r="AS60" s="86">
        <f t="shared" ca="1" si="7"/>
        <v>49</v>
      </c>
      <c r="AT60" s="86">
        <f t="shared" ca="1" si="16"/>
        <v>0.2859039364131355</v>
      </c>
      <c r="AU60" s="86">
        <f ca="1">INDEX($AS$3:$AS$86,MATCH(SMALL($AT$3:$AT$86,ROWS(AT$3:AT60)),$AT$3:$AT$86,0))</f>
        <v>40</v>
      </c>
      <c r="AV60" s="86">
        <f ca="1">SMALL($AS$3:$AS$86,ROWS(AV$3:AV60))</f>
        <v>55</v>
      </c>
      <c r="AW60" s="94">
        <f ca="1">VLOOKUP(SMALL($BB$45:$BB$86,AX60),$BB$45:$BC$86,2,0)</f>
        <v>64</v>
      </c>
      <c r="AX60" s="94">
        <f t="shared" si="26"/>
        <v>29</v>
      </c>
      <c r="BA60" s="94">
        <v>58</v>
      </c>
      <c r="BB60" s="94">
        <f t="shared" ca="1" si="17"/>
        <v>0.1613921450156981</v>
      </c>
      <c r="BC60" s="94">
        <f t="shared" ca="1" si="18"/>
        <v>55</v>
      </c>
    </row>
    <row r="61" spans="1:55" ht="16.5" x14ac:dyDescent="0.3">
      <c r="A61" s="9">
        <v>59</v>
      </c>
      <c r="B61" s="109">
        <f t="shared" ca="1" si="8"/>
        <v>36</v>
      </c>
      <c r="C61" s="110">
        <f t="shared" ca="1" si="8"/>
        <v>56</v>
      </c>
      <c r="D61" s="111">
        <f t="shared" ca="1" si="9"/>
        <v>70</v>
      </c>
      <c r="E61" s="112">
        <f t="shared" ca="1" si="10"/>
        <v>100</v>
      </c>
      <c r="AN61" s="97">
        <v>57</v>
      </c>
      <c r="AO61" s="97">
        <f t="shared" ca="1" si="14"/>
        <v>21.426983542778252</v>
      </c>
      <c r="AP61" s="97">
        <f ca="1">SMALL($AO$3:$AO$86,ROWS(AO$3:AO61))</f>
        <v>27.238073198201558</v>
      </c>
      <c r="AQ61" s="119">
        <f t="shared" ca="1" si="15"/>
        <v>2.5581505801819047</v>
      </c>
      <c r="AR61" s="119">
        <f t="shared" si="23"/>
        <v>2</v>
      </c>
      <c r="AS61" s="86">
        <f t="shared" ca="1" si="7"/>
        <v>70</v>
      </c>
      <c r="AT61" s="86">
        <f t="shared" ca="1" si="16"/>
        <v>0.4203676766836294</v>
      </c>
      <c r="AU61" s="86">
        <f ca="1">INDEX($AS$3:$AS$86,MATCH(SMALL($AT$3:$AT$86,ROWS(AT$3:AT61)),$AT$3:$AT$86,0))</f>
        <v>36</v>
      </c>
      <c r="AV61" s="86">
        <f ca="1">SMALL($AS$3:$AS$86,ROWS(AV$3:AV61))</f>
        <v>56</v>
      </c>
      <c r="AW61" s="94">
        <f ca="1">VLOOKUP(SMALL($BB$45:$BB$86,AX61),$BB$45:$BC$86,2,0)</f>
        <v>100</v>
      </c>
      <c r="AX61" s="94">
        <f t="shared" si="26"/>
        <v>30</v>
      </c>
      <c r="BA61" s="94">
        <v>59</v>
      </c>
      <c r="BB61" s="94">
        <f t="shared" ca="1" si="17"/>
        <v>0.77539635624113046</v>
      </c>
      <c r="BC61" s="94">
        <f t="shared" ca="1" si="18"/>
        <v>56</v>
      </c>
    </row>
    <row r="62" spans="1:55" ht="16.5" x14ac:dyDescent="0.3">
      <c r="A62" s="9">
        <v>60</v>
      </c>
      <c r="B62" s="109">
        <f t="shared" ca="1" si="8"/>
        <v>41</v>
      </c>
      <c r="C62" s="110">
        <f t="shared" ca="1" si="8"/>
        <v>56</v>
      </c>
      <c r="D62" s="111">
        <f t="shared" ca="1" si="9"/>
        <v>38</v>
      </c>
      <c r="E62" s="112">
        <f t="shared" ca="1" si="10"/>
        <v>25</v>
      </c>
      <c r="AN62" s="97">
        <v>59</v>
      </c>
      <c r="AO62" s="97">
        <f t="shared" ca="1" si="14"/>
        <v>18.870903467687683</v>
      </c>
      <c r="AP62" s="97">
        <f ca="1">SMALL($AO$3:$AO$86,ROWS(AO$3:AO62))</f>
        <v>27.296115038396355</v>
      </c>
      <c r="AQ62" s="119">
        <f t="shared" ca="1" si="15"/>
        <v>1.3566341654374616</v>
      </c>
      <c r="AR62" s="119">
        <f t="shared" si="23"/>
        <v>1</v>
      </c>
      <c r="AS62" s="86">
        <f t="shared" ca="1" si="7"/>
        <v>38</v>
      </c>
      <c r="AT62" s="86">
        <f t="shared" ca="1" si="16"/>
        <v>0.25894834319413429</v>
      </c>
      <c r="AU62" s="86">
        <f ca="1">INDEX($AS$3:$AS$86,MATCH(SMALL($AT$3:$AT$86,ROWS(AT$3:AT62)),$AT$3:$AT$86,0))</f>
        <v>41</v>
      </c>
      <c r="AV62" s="86">
        <f ca="1">SMALL($AS$3:$AS$86,ROWS(AV$3:AV62))</f>
        <v>56</v>
      </c>
      <c r="AW62" s="94">
        <f ca="1">VLOOKUP(SMALL($BB$3:$BB$44,AX62),$BB$3:$BC$44,2,0)</f>
        <v>25</v>
      </c>
      <c r="AX62" s="94">
        <f t="shared" si="26"/>
        <v>30</v>
      </c>
      <c r="BA62" s="94">
        <v>60</v>
      </c>
      <c r="BB62" s="94">
        <f t="shared" ca="1" si="17"/>
        <v>0.57689396770496471</v>
      </c>
      <c r="BC62" s="94">
        <f t="shared" ca="1" si="18"/>
        <v>56</v>
      </c>
    </row>
    <row r="63" spans="1:55" ht="16.5" x14ac:dyDescent="0.3">
      <c r="A63" s="9">
        <v>61</v>
      </c>
      <c r="B63" s="109">
        <f t="shared" ca="1" si="8"/>
        <v>65</v>
      </c>
      <c r="C63" s="110">
        <f t="shared" ca="1" si="8"/>
        <v>57</v>
      </c>
      <c r="D63" s="111">
        <f t="shared" ca="1" si="9"/>
        <v>55</v>
      </c>
      <c r="E63" s="112">
        <f t="shared" ca="1" si="10"/>
        <v>34</v>
      </c>
      <c r="AN63" s="97">
        <v>60</v>
      </c>
      <c r="AO63" s="97">
        <f t="shared" ca="1" si="14"/>
        <v>25.083193424718608</v>
      </c>
      <c r="AP63" s="97">
        <f ca="1">SMALL($AO$3:$AO$86,ROWS(AO$3:AO63))</f>
        <v>27.495658032773338</v>
      </c>
      <c r="AQ63" s="119">
        <f t="shared" ca="1" si="15"/>
        <v>1.9675410763600985</v>
      </c>
      <c r="AR63" s="119">
        <f t="shared" si="23"/>
        <v>1</v>
      </c>
      <c r="AS63" s="86">
        <f t="shared" ca="1" si="7"/>
        <v>55</v>
      </c>
      <c r="AT63" s="86">
        <f t="shared" ca="1" si="16"/>
        <v>0.84874651156450709</v>
      </c>
      <c r="AU63" s="86">
        <f ca="1">INDEX($AS$3:$AS$86,MATCH(SMALL($AT$3:$AT$86,ROWS(AT$3:AT63)),$AT$3:$AT$86,0))</f>
        <v>65</v>
      </c>
      <c r="AV63" s="86">
        <f ca="1">SMALL($AS$3:$AS$86,ROWS(AV$3:AV63))</f>
        <v>57</v>
      </c>
      <c r="AW63" s="94">
        <f ca="1">VLOOKUP(SMALL($BB$3:$BB$44,AX63),$BB$3:$BC$44,2,0)</f>
        <v>34</v>
      </c>
      <c r="AX63" s="94">
        <f t="shared" si="26"/>
        <v>31</v>
      </c>
      <c r="BA63" s="94">
        <v>61</v>
      </c>
      <c r="BB63" s="94">
        <f t="shared" ca="1" si="17"/>
        <v>0.12427848173800227</v>
      </c>
      <c r="BC63" s="94">
        <f t="shared" ca="1" si="18"/>
        <v>57</v>
      </c>
    </row>
    <row r="64" spans="1:55" ht="16.5" x14ac:dyDescent="0.3">
      <c r="A64" s="9">
        <v>62</v>
      </c>
      <c r="B64" s="109">
        <f t="shared" ca="1" si="8"/>
        <v>60</v>
      </c>
      <c r="C64" s="110">
        <f t="shared" ca="1" si="8"/>
        <v>58</v>
      </c>
      <c r="D64" s="111">
        <f t="shared" ca="1" si="9"/>
        <v>60</v>
      </c>
      <c r="E64" s="112">
        <f t="shared" ca="1" si="10"/>
        <v>49</v>
      </c>
      <c r="AN64" s="97">
        <v>61</v>
      </c>
      <c r="AO64" s="97">
        <f t="shared" ca="1" si="14"/>
        <v>30.293122276957707</v>
      </c>
      <c r="AP64" s="97">
        <f ca="1">SMALL($AO$3:$AO$86,ROWS(AO$3:AO64))</f>
        <v>27.599866243861765</v>
      </c>
      <c r="AQ64" s="119">
        <f t="shared" ca="1" si="15"/>
        <v>2.1489523356964524</v>
      </c>
      <c r="AR64" s="119">
        <f t="shared" si="23"/>
        <v>1.5</v>
      </c>
      <c r="AS64" s="86">
        <f t="shared" ca="1" si="7"/>
        <v>60</v>
      </c>
      <c r="AT64" s="86">
        <f t="shared" ca="1" si="16"/>
        <v>0.32607929898595589</v>
      </c>
      <c r="AU64" s="86">
        <f ca="1">INDEX($AS$3:$AS$86,MATCH(SMALL($AT$3:$AT$86,ROWS(AT$3:AT64)),$AT$3:$AT$86,0))</f>
        <v>60</v>
      </c>
      <c r="AV64" s="86">
        <f ca="1">SMALL($AS$3:$AS$86,ROWS(AV$3:AV64))</f>
        <v>58</v>
      </c>
      <c r="AW64" s="94">
        <f ca="1">VLOOKUP(SMALL($BB$45:$BB$86,AX64),$BB$45:$BC$86,2,0)</f>
        <v>49</v>
      </c>
      <c r="AX64" s="94">
        <f t="shared" si="26"/>
        <v>31</v>
      </c>
      <c r="BA64" s="94">
        <v>62</v>
      </c>
      <c r="BB64" s="94">
        <f t="shared" ca="1" si="17"/>
        <v>0.55496442730984208</v>
      </c>
      <c r="BC64" s="94">
        <f t="shared" ca="1" si="18"/>
        <v>58</v>
      </c>
    </row>
    <row r="65" spans="1:55" ht="16.5" x14ac:dyDescent="0.3">
      <c r="A65" s="9">
        <v>63</v>
      </c>
      <c r="B65" s="109">
        <f t="shared" ca="1" si="8"/>
        <v>37</v>
      </c>
      <c r="C65" s="110">
        <f t="shared" ca="1" si="8"/>
        <v>59</v>
      </c>
      <c r="D65" s="111">
        <f t="shared" ca="1" si="9"/>
        <v>70</v>
      </c>
      <c r="E65" s="112">
        <f t="shared" ca="1" si="10"/>
        <v>60</v>
      </c>
      <c r="AN65" s="97">
        <v>64</v>
      </c>
      <c r="AO65" s="97">
        <f t="shared" ca="1" si="14"/>
        <v>28.117359698833379</v>
      </c>
      <c r="AP65" s="97">
        <f ca="1">SMALL($AO$3:$AO$86,ROWS(AO$3:AO65))</f>
        <v>27.898264486326724</v>
      </c>
      <c r="AQ65" s="119">
        <f t="shared" ca="1" si="15"/>
        <v>2.5035841755383004</v>
      </c>
      <c r="AR65" s="119">
        <f t="shared" si="23"/>
        <v>2</v>
      </c>
      <c r="AS65" s="86">
        <f t="shared" ca="1" si="7"/>
        <v>70</v>
      </c>
      <c r="AT65" s="86">
        <f t="shared" ca="1" si="16"/>
        <v>0.79521053596967262</v>
      </c>
      <c r="AU65" s="86">
        <f ca="1">INDEX($AS$3:$AS$86,MATCH(SMALL($AT$3:$AT$86,ROWS(AT$3:AT65)),$AT$3:$AT$86,0))</f>
        <v>37</v>
      </c>
      <c r="AV65" s="86">
        <f ca="1">SMALL($AS$3:$AS$86,ROWS(AV$3:AV65))</f>
        <v>59</v>
      </c>
      <c r="AW65" s="94">
        <f ca="1">VLOOKUP(SMALL($BB$45:$BB$86,AX65),$BB$45:$BC$86,2,0)</f>
        <v>60</v>
      </c>
      <c r="AX65" s="94">
        <f t="shared" si="26"/>
        <v>32</v>
      </c>
      <c r="BA65" s="94">
        <v>63</v>
      </c>
      <c r="BB65" s="94">
        <f t="shared" ca="1" si="17"/>
        <v>0.78055870464839505</v>
      </c>
      <c r="BC65" s="94">
        <f t="shared" ca="1" si="18"/>
        <v>59</v>
      </c>
    </row>
    <row r="66" spans="1:55" ht="16.5" x14ac:dyDescent="0.3">
      <c r="A66" s="9">
        <v>64</v>
      </c>
      <c r="B66" s="109">
        <f t="shared" ca="1" si="8"/>
        <v>27</v>
      </c>
      <c r="C66" s="110">
        <f t="shared" ca="1" si="8"/>
        <v>59</v>
      </c>
      <c r="D66" s="111">
        <f t="shared" ca="1" si="9"/>
        <v>44</v>
      </c>
      <c r="E66" s="112">
        <f t="shared" ca="1" si="10"/>
        <v>38</v>
      </c>
      <c r="AN66" s="97">
        <v>63</v>
      </c>
      <c r="AO66" s="97">
        <f t="shared" ca="1" si="14"/>
        <v>24.558963333135321</v>
      </c>
      <c r="AP66" s="97">
        <f ca="1">SMALL($AO$3:$AO$86,ROWS(AO$3:AO66))</f>
        <v>27.982856194951161</v>
      </c>
      <c r="AQ66" s="119">
        <f t="shared" ca="1" si="15"/>
        <v>1.5398244319592398</v>
      </c>
      <c r="AR66" s="119">
        <f t="shared" si="23"/>
        <v>1</v>
      </c>
      <c r="AS66" s="86">
        <f t="shared" ca="1" si="7"/>
        <v>44</v>
      </c>
      <c r="AT66" s="86">
        <f t="shared" ca="1" si="16"/>
        <v>0.52710085589526523</v>
      </c>
      <c r="AU66" s="86">
        <f ca="1">INDEX($AS$3:$AS$86,MATCH(SMALL($AT$3:$AT$86,ROWS(AT$3:AT66)),$AT$3:$AT$86,0))</f>
        <v>27</v>
      </c>
      <c r="AV66" s="86">
        <f ca="1">SMALL($AS$3:$AS$86,ROWS(AV$3:AV66))</f>
        <v>59</v>
      </c>
      <c r="AW66" s="94">
        <f ca="1">VLOOKUP(SMALL($BB$3:$BB$44,AX66),$BB$3:$BC$44,2,0)</f>
        <v>38</v>
      </c>
      <c r="AX66" s="94">
        <f t="shared" si="26"/>
        <v>32</v>
      </c>
      <c r="BA66" s="94">
        <v>64</v>
      </c>
      <c r="BB66" s="94">
        <f t="shared" ca="1" si="17"/>
        <v>0.48772425279036702</v>
      </c>
      <c r="BC66" s="94">
        <f t="shared" ca="1" si="18"/>
        <v>59</v>
      </c>
    </row>
    <row r="67" spans="1:55" ht="16.5" x14ac:dyDescent="0.3">
      <c r="A67" s="9">
        <v>65</v>
      </c>
      <c r="B67" s="109">
        <f t="shared" ca="1" si="8"/>
        <v>70</v>
      </c>
      <c r="C67" s="110">
        <f t="shared" ca="1" si="8"/>
        <v>60</v>
      </c>
      <c r="D67" s="111">
        <f t="shared" ca="1" si="9"/>
        <v>33</v>
      </c>
      <c r="E67" s="112">
        <f t="shared" ca="1" si="10"/>
        <v>34</v>
      </c>
      <c r="AN67" s="97">
        <v>68</v>
      </c>
      <c r="AO67" s="97">
        <f t="shared" ca="1" si="14"/>
        <v>21.930104028555224</v>
      </c>
      <c r="AP67" s="97">
        <f ca="1">SMALL($AO$3:$AO$86,ROWS(AO$3:AO67))</f>
        <v>27.982884526019035</v>
      </c>
      <c r="AQ67" s="119">
        <f t="shared" ca="1" si="15"/>
        <v>1.1563827465146783</v>
      </c>
      <c r="AR67" s="119">
        <f t="shared" si="23"/>
        <v>1</v>
      </c>
      <c r="AS67" s="86">
        <f t="shared" ref="AS67:AS86" ca="1" si="27">ROUNDUP(AP67*AQ67,0)</f>
        <v>33</v>
      </c>
      <c r="AT67" s="86">
        <f t="shared" ca="1" si="16"/>
        <v>0.95721449355856514</v>
      </c>
      <c r="AU67" s="86">
        <f ca="1">INDEX($AS$3:$AS$86,MATCH(SMALL($AT$3:$AT$86,ROWS(AT$3:AT67)),$AT$3:$AT$86,0))</f>
        <v>70</v>
      </c>
      <c r="AV67" s="86">
        <f ca="1">SMALL($AS$3:$AS$86,ROWS(AV$3:AV67))</f>
        <v>60</v>
      </c>
      <c r="AW67" s="94">
        <f ca="1">VLOOKUP(SMALL($BB$3:$BB$44,AX67),$BB$3:$BC$44,2,0)</f>
        <v>34</v>
      </c>
      <c r="AX67" s="94">
        <f t="shared" si="26"/>
        <v>33</v>
      </c>
      <c r="BA67" s="94">
        <v>65</v>
      </c>
      <c r="BB67" s="94">
        <f t="shared" ca="1" si="17"/>
        <v>0.7203822219343855</v>
      </c>
      <c r="BC67" s="94">
        <f t="shared" ca="1" si="18"/>
        <v>60</v>
      </c>
    </row>
    <row r="68" spans="1:55" ht="16.5" x14ac:dyDescent="0.3">
      <c r="A68" s="9">
        <v>66</v>
      </c>
      <c r="B68" s="109">
        <f t="shared" ref="B68:C86" ca="1" si="28">AU68</f>
        <v>39</v>
      </c>
      <c r="C68" s="110">
        <f t="shared" ca="1" si="28"/>
        <v>60</v>
      </c>
      <c r="D68" s="111">
        <f t="shared" ref="D68:D86" ca="1" si="29">AS68</f>
        <v>65</v>
      </c>
      <c r="E68" s="112">
        <f t="shared" ref="E68:E86" ca="1" si="30">AW68</f>
        <v>70</v>
      </c>
      <c r="AN68" s="97">
        <v>66</v>
      </c>
      <c r="AO68" s="97">
        <f t="shared" ref="AO68:AO86" ca="1" si="31">ABS(_xlfn.NORM.INV(RAND(),$AQ$1,$AS$1))</f>
        <v>23.654613665758667</v>
      </c>
      <c r="AP68" s="97">
        <f ca="1">SMALL($AO$3:$AO$86,ROWS(AO$3:AO68))</f>
        <v>28.117359698833379</v>
      </c>
      <c r="AQ68" s="119">
        <f t="shared" ref="AQ68:AQ86" ca="1" si="32">AR68+RAND()</f>
        <v>2.2870948198593299</v>
      </c>
      <c r="AR68" s="119">
        <f t="shared" si="23"/>
        <v>1.5</v>
      </c>
      <c r="AS68" s="86">
        <f t="shared" ca="1" si="27"/>
        <v>65</v>
      </c>
      <c r="AT68" s="86">
        <f t="shared" ref="AT68:AT86" ca="1" si="33">RAND()</f>
        <v>1.8609385827949021E-2</v>
      </c>
      <c r="AU68" s="86">
        <f ca="1">INDEX($AS$3:$AS$86,MATCH(SMALL($AT$3:$AT$86,ROWS(AT$3:AT68)),$AT$3:$AT$86,0))</f>
        <v>39</v>
      </c>
      <c r="AV68" s="86">
        <f ca="1">SMALL($AS$3:$AS$86,ROWS(AV$3:AV68))</f>
        <v>60</v>
      </c>
      <c r="AW68" s="94">
        <f ca="1">VLOOKUP(SMALL($BB$45:$BB$86,AX68),$BB$45:$BC$86,2,0)</f>
        <v>70</v>
      </c>
      <c r="AX68" s="94">
        <f t="shared" si="26"/>
        <v>33</v>
      </c>
      <c r="BA68" s="94">
        <v>66</v>
      </c>
      <c r="BB68" s="94">
        <f t="shared" ref="BB68:BB86" ca="1" si="34">RAND()</f>
        <v>0.40670956222753463</v>
      </c>
      <c r="BC68" s="94">
        <f t="shared" ref="BC68:BC86" ca="1" si="35">AV68</f>
        <v>60</v>
      </c>
    </row>
    <row r="69" spans="1:55" ht="16.5" x14ac:dyDescent="0.3">
      <c r="A69" s="9">
        <v>67</v>
      </c>
      <c r="B69" s="109">
        <f t="shared" ca="1" si="28"/>
        <v>39</v>
      </c>
      <c r="C69" s="110">
        <f t="shared" ca="1" si="28"/>
        <v>60</v>
      </c>
      <c r="D69" s="111">
        <f t="shared" ca="1" si="29"/>
        <v>68</v>
      </c>
      <c r="E69" s="112">
        <f t="shared" ca="1" si="30"/>
        <v>68</v>
      </c>
      <c r="AN69" s="97">
        <v>67</v>
      </c>
      <c r="AO69" s="97">
        <f t="shared" ca="1" si="31"/>
        <v>14.841791568387954</v>
      </c>
      <c r="AP69" s="97">
        <f ca="1">SMALL($AO$3:$AO$86,ROWS(AO$3:AO69))</f>
        <v>28.209798241021591</v>
      </c>
      <c r="AQ69" s="119">
        <f t="shared" ca="1" si="32"/>
        <v>2.4054852718478767</v>
      </c>
      <c r="AR69" s="119">
        <f t="shared" si="23"/>
        <v>2</v>
      </c>
      <c r="AS69" s="86">
        <f t="shared" ca="1" si="27"/>
        <v>68</v>
      </c>
      <c r="AT69" s="86">
        <f t="shared" ca="1" si="33"/>
        <v>0.39444399040208311</v>
      </c>
      <c r="AU69" s="86">
        <f ca="1">INDEX($AS$3:$AS$86,MATCH(SMALL($AT$3:$AT$86,ROWS(AT$3:AT69)),$AT$3:$AT$86,0))</f>
        <v>39</v>
      </c>
      <c r="AV69" s="86">
        <f ca="1">SMALL($AS$3:$AS$86,ROWS(AV$3:AV69))</f>
        <v>60</v>
      </c>
      <c r="AW69" s="94">
        <f ca="1">VLOOKUP(SMALL($BB$45:$BB$86,AX69),$BB$45:$BC$86,2,0)</f>
        <v>68</v>
      </c>
      <c r="AX69" s="94">
        <f t="shared" si="26"/>
        <v>34</v>
      </c>
      <c r="BA69" s="94">
        <v>67</v>
      </c>
      <c r="BB69" s="94">
        <f t="shared" ca="1" si="34"/>
        <v>0.4559123564118408</v>
      </c>
      <c r="BC69" s="94">
        <f t="shared" ca="1" si="35"/>
        <v>60</v>
      </c>
    </row>
    <row r="70" spans="1:55" ht="16.5" x14ac:dyDescent="0.3">
      <c r="A70" s="9">
        <v>68</v>
      </c>
      <c r="B70" s="109">
        <f t="shared" ca="1" si="28"/>
        <v>64</v>
      </c>
      <c r="C70" s="110">
        <f t="shared" ca="1" si="28"/>
        <v>60</v>
      </c>
      <c r="D70" s="111">
        <f t="shared" ca="1" si="29"/>
        <v>34</v>
      </c>
      <c r="E70" s="112">
        <f t="shared" ca="1" si="30"/>
        <v>39</v>
      </c>
      <c r="AN70" s="97">
        <v>65</v>
      </c>
      <c r="AO70" s="97">
        <f t="shared" ca="1" si="31"/>
        <v>21.081705200848489</v>
      </c>
      <c r="AP70" s="97">
        <f ca="1">SMALL($AO$3:$AO$86,ROWS(AO$3:AO70))</f>
        <v>28.257576969083793</v>
      </c>
      <c r="AQ70" s="119">
        <f t="shared" ca="1" si="32"/>
        <v>1.1895610696683514</v>
      </c>
      <c r="AR70" s="119">
        <f t="shared" si="23"/>
        <v>1</v>
      </c>
      <c r="AS70" s="86">
        <f t="shared" ca="1" si="27"/>
        <v>34</v>
      </c>
      <c r="AT70" s="86">
        <f t="shared" ca="1" si="33"/>
        <v>0.39135904511883879</v>
      </c>
      <c r="AU70" s="86">
        <f ca="1">INDEX($AS$3:$AS$86,MATCH(SMALL($AT$3:$AT$86,ROWS(AT$3:AT70)),$AT$3:$AT$86,0))</f>
        <v>64</v>
      </c>
      <c r="AV70" s="86">
        <f ca="1">SMALL($AS$3:$AS$86,ROWS(AV$3:AV70))</f>
        <v>60</v>
      </c>
      <c r="AW70" s="94">
        <f ca="1">VLOOKUP(SMALL($BB$3:$BB$44,AX70),$BB$3:$BC$44,2,0)</f>
        <v>39</v>
      </c>
      <c r="AX70" s="94">
        <f t="shared" si="26"/>
        <v>34</v>
      </c>
      <c r="BA70" s="94">
        <v>68</v>
      </c>
      <c r="BB70" s="94">
        <f t="shared" ca="1" si="34"/>
        <v>5.2497340132976689E-2</v>
      </c>
      <c r="BC70" s="94">
        <f t="shared" ca="1" si="35"/>
        <v>60</v>
      </c>
    </row>
    <row r="71" spans="1:55" ht="16.5" x14ac:dyDescent="0.3">
      <c r="A71" s="9">
        <v>69</v>
      </c>
      <c r="B71" s="109">
        <f t="shared" ca="1" si="28"/>
        <v>35</v>
      </c>
      <c r="C71" s="110">
        <f t="shared" ca="1" si="28"/>
        <v>61</v>
      </c>
      <c r="D71" s="111">
        <f t="shared" ca="1" si="29"/>
        <v>55</v>
      </c>
      <c r="E71" s="112">
        <f t="shared" ca="1" si="30"/>
        <v>28</v>
      </c>
      <c r="AN71" s="97">
        <v>69</v>
      </c>
      <c r="AO71" s="97">
        <f t="shared" ca="1" si="31"/>
        <v>27.982884526019035</v>
      </c>
      <c r="AP71" s="97">
        <f ca="1">SMALL($AO$3:$AO$86,ROWS(AO$3:AO71))</f>
        <v>28.348870284198181</v>
      </c>
      <c r="AQ71" s="119">
        <f t="shared" ca="1" si="32"/>
        <v>1.9380079381634974</v>
      </c>
      <c r="AR71" s="119">
        <f t="shared" si="23"/>
        <v>1</v>
      </c>
      <c r="AS71" s="86">
        <f t="shared" ca="1" si="27"/>
        <v>55</v>
      </c>
      <c r="AT71" s="86">
        <f t="shared" ca="1" si="33"/>
        <v>0.70346838530343614</v>
      </c>
      <c r="AU71" s="86">
        <f ca="1">INDEX($AS$3:$AS$86,MATCH(SMALL($AT$3:$AT$86,ROWS(AT$3:AT71)),$AT$3:$AT$86,0))</f>
        <v>35</v>
      </c>
      <c r="AV71" s="86">
        <f ca="1">SMALL($AS$3:$AS$86,ROWS(AV$3:AV71))</f>
        <v>61</v>
      </c>
      <c r="AW71" s="94">
        <f ca="1">VLOOKUP(SMALL($BB$3:$BB$44,AX71),$BB$3:$BC$44,2,0)</f>
        <v>28</v>
      </c>
      <c r="AX71" s="94">
        <f t="shared" si="26"/>
        <v>35</v>
      </c>
      <c r="BA71" s="94">
        <v>69</v>
      </c>
      <c r="BB71" s="94">
        <f t="shared" ca="1" si="34"/>
        <v>0.9656434124005695</v>
      </c>
      <c r="BC71" s="94">
        <f t="shared" ca="1" si="35"/>
        <v>61</v>
      </c>
    </row>
    <row r="72" spans="1:55" ht="16.5" x14ac:dyDescent="0.3">
      <c r="A72" s="9">
        <v>70</v>
      </c>
      <c r="B72" s="109">
        <f t="shared" ca="1" si="28"/>
        <v>55</v>
      </c>
      <c r="C72" s="110">
        <f t="shared" ca="1" si="28"/>
        <v>62</v>
      </c>
      <c r="D72" s="111">
        <f t="shared" ca="1" si="29"/>
        <v>60</v>
      </c>
      <c r="E72" s="112">
        <f t="shared" ca="1" si="30"/>
        <v>56</v>
      </c>
      <c r="AN72" s="97">
        <v>70</v>
      </c>
      <c r="AO72" s="97">
        <f t="shared" ca="1" si="31"/>
        <v>26.500914100490856</v>
      </c>
      <c r="AP72" s="97">
        <f ca="1">SMALL($AO$3:$AO$86,ROWS(AO$3:AO72))</f>
        <v>28.651199357393978</v>
      </c>
      <c r="AQ72" s="119">
        <f t="shared" ca="1" si="32"/>
        <v>2.0884525940201657</v>
      </c>
      <c r="AR72" s="119">
        <f t="shared" ref="AR72:AR86" si="36">AR68</f>
        <v>1.5</v>
      </c>
      <c r="AS72" s="86">
        <f t="shared" ca="1" si="27"/>
        <v>60</v>
      </c>
      <c r="AT72" s="86">
        <f t="shared" ca="1" si="33"/>
        <v>0.40250530942250906</v>
      </c>
      <c r="AU72" s="86">
        <f ca="1">INDEX($AS$3:$AS$86,MATCH(SMALL($AT$3:$AT$86,ROWS(AT$3:AT72)),$AT$3:$AT$86,0))</f>
        <v>55</v>
      </c>
      <c r="AV72" s="86">
        <f ca="1">SMALL($AS$3:$AS$86,ROWS(AV$3:AV72))</f>
        <v>62</v>
      </c>
      <c r="AW72" s="94">
        <f ca="1">VLOOKUP(SMALL($BB$45:$BB$86,AX72),$BB$45:$BC$86,2,0)</f>
        <v>56</v>
      </c>
      <c r="AX72" s="94">
        <f t="shared" si="26"/>
        <v>35</v>
      </c>
      <c r="BA72" s="94">
        <v>70</v>
      </c>
      <c r="BB72" s="94">
        <f t="shared" ca="1" si="34"/>
        <v>8.011445733749134E-2</v>
      </c>
      <c r="BC72" s="94">
        <f t="shared" ca="1" si="35"/>
        <v>62</v>
      </c>
    </row>
    <row r="73" spans="1:55" ht="16.5" x14ac:dyDescent="0.3">
      <c r="A73" s="9">
        <v>71</v>
      </c>
      <c r="B73" s="109">
        <f t="shared" ca="1" si="28"/>
        <v>64</v>
      </c>
      <c r="C73" s="110">
        <f t="shared" ca="1" si="28"/>
        <v>64</v>
      </c>
      <c r="D73" s="111">
        <f t="shared" ca="1" si="29"/>
        <v>61</v>
      </c>
      <c r="E73" s="112">
        <f t="shared" ca="1" si="30"/>
        <v>55</v>
      </c>
      <c r="AN73" s="97">
        <v>72</v>
      </c>
      <c r="AO73" s="97">
        <f t="shared" ca="1" si="31"/>
        <v>24.73795651939918</v>
      </c>
      <c r="AP73" s="97">
        <f ca="1">SMALL($AO$3:$AO$86,ROWS(AO$3:AO73))</f>
        <v>28.809586395764747</v>
      </c>
      <c r="AQ73" s="119">
        <f t="shared" ca="1" si="32"/>
        <v>2.097005074903028</v>
      </c>
      <c r="AR73" s="119">
        <f t="shared" si="36"/>
        <v>2</v>
      </c>
      <c r="AS73" s="86">
        <f t="shared" ca="1" si="27"/>
        <v>61</v>
      </c>
      <c r="AT73" s="86">
        <f t="shared" ca="1" si="33"/>
        <v>0.52551072097135454</v>
      </c>
      <c r="AU73" s="86">
        <f ca="1">INDEX($AS$3:$AS$86,MATCH(SMALL($AT$3:$AT$86,ROWS(AT$3:AT73)),$AT$3:$AT$86,0))</f>
        <v>64</v>
      </c>
      <c r="AV73" s="86">
        <f ca="1">SMALL($AS$3:$AS$86,ROWS(AV$3:AV73))</f>
        <v>64</v>
      </c>
      <c r="AW73" s="94">
        <f ca="1">VLOOKUP(SMALL($BB$45:$BB$86,AX73),$BB$45:$BC$86,2,0)</f>
        <v>55</v>
      </c>
      <c r="AX73" s="94">
        <f t="shared" si="26"/>
        <v>36</v>
      </c>
      <c r="BA73" s="94">
        <v>71</v>
      </c>
      <c r="BB73" s="94">
        <f t="shared" ca="1" si="34"/>
        <v>0.48962889163433965</v>
      </c>
      <c r="BC73" s="94">
        <f t="shared" ca="1" si="35"/>
        <v>64</v>
      </c>
    </row>
    <row r="74" spans="1:55" ht="16.5" x14ac:dyDescent="0.3">
      <c r="A74" s="9">
        <v>72</v>
      </c>
      <c r="B74" s="109">
        <f t="shared" ca="1" si="28"/>
        <v>46</v>
      </c>
      <c r="C74" s="110">
        <f t="shared" ca="1" si="28"/>
        <v>64</v>
      </c>
      <c r="D74" s="111">
        <f t="shared" ca="1" si="29"/>
        <v>51</v>
      </c>
      <c r="E74" s="112">
        <f t="shared" ca="1" si="30"/>
        <v>34</v>
      </c>
      <c r="AN74" s="97">
        <v>71</v>
      </c>
      <c r="AO74" s="97">
        <f t="shared" ca="1" si="31"/>
        <v>25.014451143985205</v>
      </c>
      <c r="AP74" s="97">
        <f ca="1">SMALL($AO$3:$AO$86,ROWS(AO$3:AO74))</f>
        <v>28.832299797048577</v>
      </c>
      <c r="AQ74" s="119">
        <f t="shared" ca="1" si="32"/>
        <v>1.7358203992469603</v>
      </c>
      <c r="AR74" s="119">
        <f t="shared" si="36"/>
        <v>1</v>
      </c>
      <c r="AS74" s="86">
        <f t="shared" ca="1" si="27"/>
        <v>51</v>
      </c>
      <c r="AT74" s="86">
        <f t="shared" ca="1" si="33"/>
        <v>2.1572772152894104E-2</v>
      </c>
      <c r="AU74" s="86">
        <f ca="1">INDEX($AS$3:$AS$86,MATCH(SMALL($AT$3:$AT$86,ROWS(AT$3:AT74)),$AT$3:$AT$86,0))</f>
        <v>46</v>
      </c>
      <c r="AV74" s="86">
        <f ca="1">SMALL($AS$3:$AS$86,ROWS(AV$3:AV74))</f>
        <v>64</v>
      </c>
      <c r="AW74" s="94">
        <f ca="1">VLOOKUP(SMALL($BB$3:$BB$44,AX74),$BB$3:$BC$44,2,0)</f>
        <v>34</v>
      </c>
      <c r="AX74" s="94">
        <f t="shared" si="26"/>
        <v>36</v>
      </c>
      <c r="BA74" s="94">
        <v>72</v>
      </c>
      <c r="BB74" s="94">
        <f t="shared" ca="1" si="34"/>
        <v>0.70448852867122191</v>
      </c>
      <c r="BC74" s="94">
        <f t="shared" ca="1" si="35"/>
        <v>64</v>
      </c>
    </row>
    <row r="75" spans="1:55" ht="16.5" x14ac:dyDescent="0.3">
      <c r="A75" s="9">
        <v>73</v>
      </c>
      <c r="B75" s="109">
        <f t="shared" ca="1" si="28"/>
        <v>58</v>
      </c>
      <c r="C75" s="110">
        <f t="shared" ca="1" si="28"/>
        <v>65</v>
      </c>
      <c r="D75" s="111">
        <f t="shared" ca="1" si="29"/>
        <v>56</v>
      </c>
      <c r="E75" s="112">
        <f t="shared" ca="1" si="30"/>
        <v>24</v>
      </c>
      <c r="AN75" s="97">
        <v>75</v>
      </c>
      <c r="AO75" s="97">
        <f t="shared" ca="1" si="31"/>
        <v>29.458232698413873</v>
      </c>
      <c r="AP75" s="97">
        <f ca="1">SMALL($AO$3:$AO$86,ROWS(AO$3:AO75))</f>
        <v>28.950493618432404</v>
      </c>
      <c r="AQ75" s="119">
        <f t="shared" ca="1" si="32"/>
        <v>1.9029552631429421</v>
      </c>
      <c r="AR75" s="119">
        <f t="shared" si="36"/>
        <v>1</v>
      </c>
      <c r="AS75" s="86">
        <f t="shared" ca="1" si="27"/>
        <v>56</v>
      </c>
      <c r="AT75" s="86">
        <f t="shared" ca="1" si="33"/>
        <v>0.28091436193663688</v>
      </c>
      <c r="AU75" s="86">
        <f ca="1">INDEX($AS$3:$AS$86,MATCH(SMALL($AT$3:$AT$86,ROWS(AT$3:AT75)),$AT$3:$AT$86,0))</f>
        <v>58</v>
      </c>
      <c r="AV75" s="86">
        <f ca="1">SMALL($AS$3:$AS$86,ROWS(AV$3:AV75))</f>
        <v>65</v>
      </c>
      <c r="AW75" s="94">
        <f ca="1">VLOOKUP(SMALL($BB$3:$BB$44,AX75),$BB$3:$BC$44,2,0)</f>
        <v>24</v>
      </c>
      <c r="AX75" s="94">
        <f t="shared" ref="AX75:AX86" si="37">2+AX71</f>
        <v>37</v>
      </c>
      <c r="BA75" s="94">
        <v>73</v>
      </c>
      <c r="BB75" s="94">
        <f t="shared" ca="1" si="34"/>
        <v>0.28793497031349347</v>
      </c>
      <c r="BC75" s="94">
        <f t="shared" ca="1" si="35"/>
        <v>65</v>
      </c>
    </row>
    <row r="76" spans="1:55" ht="16.5" x14ac:dyDescent="0.3">
      <c r="A76" s="9">
        <v>74</v>
      </c>
      <c r="B76" s="109">
        <f t="shared" ca="1" si="28"/>
        <v>62</v>
      </c>
      <c r="C76" s="110">
        <f t="shared" ca="1" si="28"/>
        <v>65</v>
      </c>
      <c r="D76" s="111">
        <f t="shared" ca="1" si="29"/>
        <v>71</v>
      </c>
      <c r="E76" s="112">
        <f t="shared" ca="1" si="30"/>
        <v>59</v>
      </c>
      <c r="AN76" s="97">
        <v>74</v>
      </c>
      <c r="AO76" s="97">
        <f t="shared" ca="1" si="31"/>
        <v>26.571860867997959</v>
      </c>
      <c r="AP76" s="97">
        <f ca="1">SMALL($AO$3:$AO$86,ROWS(AO$3:AO76))</f>
        <v>29.219530513547333</v>
      </c>
      <c r="AQ76" s="119">
        <f t="shared" ca="1" si="32"/>
        <v>2.4017101824523639</v>
      </c>
      <c r="AR76" s="119">
        <f t="shared" si="36"/>
        <v>1.5</v>
      </c>
      <c r="AS76" s="86">
        <f t="shared" ca="1" si="27"/>
        <v>71</v>
      </c>
      <c r="AT76" s="86">
        <f t="shared" ca="1" si="33"/>
        <v>0.72597075955336077</v>
      </c>
      <c r="AU76" s="86">
        <f ca="1">INDEX($AS$3:$AS$86,MATCH(SMALL($AT$3:$AT$86,ROWS(AT$3:AT76)),$AT$3:$AT$86,0))</f>
        <v>62</v>
      </c>
      <c r="AV76" s="86">
        <f ca="1">SMALL($AS$3:$AS$86,ROWS(AV$3:AV76))</f>
        <v>65</v>
      </c>
      <c r="AW76" s="94">
        <f ca="1">VLOOKUP(SMALL($BB$45:$BB$86,AX76),$BB$45:$BC$86,2,0)</f>
        <v>59</v>
      </c>
      <c r="AX76" s="94">
        <f t="shared" si="37"/>
        <v>37</v>
      </c>
      <c r="BA76" s="94">
        <v>74</v>
      </c>
      <c r="BB76" s="94">
        <f t="shared" ca="1" si="34"/>
        <v>0.63557424707721089</v>
      </c>
      <c r="BC76" s="94">
        <f t="shared" ca="1" si="35"/>
        <v>65</v>
      </c>
    </row>
    <row r="77" spans="1:55" ht="16.5" x14ac:dyDescent="0.3">
      <c r="A77" s="9">
        <v>75</v>
      </c>
      <c r="B77" s="109">
        <f t="shared" ca="1" si="28"/>
        <v>32</v>
      </c>
      <c r="C77" s="110">
        <f t="shared" ca="1" si="28"/>
        <v>65</v>
      </c>
      <c r="D77" s="111">
        <f t="shared" ca="1" si="29"/>
        <v>65</v>
      </c>
      <c r="E77" s="112">
        <f t="shared" ca="1" si="30"/>
        <v>65</v>
      </c>
      <c r="AN77" s="97">
        <v>73</v>
      </c>
      <c r="AO77" s="97">
        <f t="shared" ca="1" si="31"/>
        <v>21.59626428894839</v>
      </c>
      <c r="AP77" s="97">
        <f ca="1">SMALL($AO$3:$AO$86,ROWS(AO$3:AO77))</f>
        <v>29.458232698413873</v>
      </c>
      <c r="AQ77" s="119">
        <f t="shared" ca="1" si="32"/>
        <v>2.1869357365783166</v>
      </c>
      <c r="AR77" s="119">
        <f t="shared" si="36"/>
        <v>2</v>
      </c>
      <c r="AS77" s="86">
        <f t="shared" ca="1" si="27"/>
        <v>65</v>
      </c>
      <c r="AT77" s="86">
        <f t="shared" ca="1" si="33"/>
        <v>3.7180567848674406E-2</v>
      </c>
      <c r="AU77" s="86">
        <f ca="1">INDEX($AS$3:$AS$86,MATCH(SMALL($AT$3:$AT$86,ROWS(AT$3:AT77)),$AT$3:$AT$86,0))</f>
        <v>32</v>
      </c>
      <c r="AV77" s="86">
        <f ca="1">SMALL($AS$3:$AS$86,ROWS(AV$3:AV77))</f>
        <v>65</v>
      </c>
      <c r="AW77" s="94">
        <f ca="1">VLOOKUP(SMALL($BB$45:$BB$86,AX77),$BB$45:$BC$86,2,0)</f>
        <v>65</v>
      </c>
      <c r="AX77" s="94">
        <f t="shared" si="37"/>
        <v>38</v>
      </c>
      <c r="BA77" s="94">
        <v>75</v>
      </c>
      <c r="BB77" s="94">
        <f t="shared" ca="1" si="34"/>
        <v>0.79745258458400026</v>
      </c>
      <c r="BC77" s="94">
        <f t="shared" ca="1" si="35"/>
        <v>65</v>
      </c>
    </row>
    <row r="78" spans="1:55" ht="16.5" x14ac:dyDescent="0.3">
      <c r="A78" s="9">
        <v>76</v>
      </c>
      <c r="B78" s="109">
        <f t="shared" ca="1" si="28"/>
        <v>47</v>
      </c>
      <c r="C78" s="110">
        <f t="shared" ca="1" si="28"/>
        <v>67</v>
      </c>
      <c r="D78" s="111">
        <f t="shared" ca="1" si="29"/>
        <v>36</v>
      </c>
      <c r="E78" s="112">
        <f t="shared" ca="1" si="30"/>
        <v>38</v>
      </c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97">
        <v>74</v>
      </c>
      <c r="AO78" s="97">
        <f t="shared" ca="1" si="31"/>
        <v>32.667195705824724</v>
      </c>
      <c r="AP78" s="97">
        <f ca="1">SMALL($AO$3:$AO$86,ROWS(AO$3:AO78))</f>
        <v>29.518594862718796</v>
      </c>
      <c r="AQ78" s="119">
        <f t="shared" ca="1" si="32"/>
        <v>1.2043845879558277</v>
      </c>
      <c r="AR78" s="119">
        <f t="shared" si="36"/>
        <v>1</v>
      </c>
      <c r="AS78" s="86">
        <f t="shared" ca="1" si="27"/>
        <v>36</v>
      </c>
      <c r="AT78" s="86">
        <f t="shared" ca="1" si="33"/>
        <v>0.57759307226014334</v>
      </c>
      <c r="AU78" s="86">
        <f ca="1">INDEX($AS$3:$AS$86,MATCH(SMALL($AT$3:$AT$86,ROWS(AT$3:AT78)),$AT$3:$AT$86,0))</f>
        <v>47</v>
      </c>
      <c r="AV78" s="86">
        <f ca="1">SMALL($AS$3:$AS$86,ROWS(AV$3:AV78))</f>
        <v>67</v>
      </c>
      <c r="AW78" s="94">
        <f ca="1">VLOOKUP(SMALL($BB$3:$BB$44,AX78),$BB$3:$BC$44,2,0)</f>
        <v>38</v>
      </c>
      <c r="AX78" s="94">
        <f t="shared" si="37"/>
        <v>38</v>
      </c>
      <c r="BA78" s="94">
        <v>76</v>
      </c>
      <c r="BB78" s="94">
        <f t="shared" ca="1" si="34"/>
        <v>0.2194925511198168</v>
      </c>
      <c r="BC78" s="94">
        <f t="shared" ca="1" si="35"/>
        <v>67</v>
      </c>
    </row>
    <row r="79" spans="1:55" ht="16.5" x14ac:dyDescent="0.3">
      <c r="A79" s="9">
        <v>77</v>
      </c>
      <c r="B79" s="109">
        <f t="shared" ca="1" si="28"/>
        <v>25</v>
      </c>
      <c r="C79" s="110">
        <f t="shared" ca="1" si="28"/>
        <v>67</v>
      </c>
      <c r="D79" s="111">
        <f t="shared" ca="1" si="29"/>
        <v>52</v>
      </c>
      <c r="E79" s="112">
        <f t="shared" ca="1" si="30"/>
        <v>41</v>
      </c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97">
        <v>75</v>
      </c>
      <c r="AO79" s="97">
        <f t="shared" ca="1" si="31"/>
        <v>21.761796580691104</v>
      </c>
      <c r="AP79" s="97">
        <f ca="1">SMALL($AO$3:$AO$86,ROWS(AO$3:AO79))</f>
        <v>30.293122276957707</v>
      </c>
      <c r="AQ79" s="119">
        <f t="shared" ca="1" si="32"/>
        <v>1.6953486892028482</v>
      </c>
      <c r="AR79" s="119">
        <f t="shared" si="36"/>
        <v>1</v>
      </c>
      <c r="AS79" s="86">
        <f t="shared" ca="1" si="27"/>
        <v>52</v>
      </c>
      <c r="AT79" s="86">
        <f t="shared" ca="1" si="33"/>
        <v>0.32844023133312183</v>
      </c>
      <c r="AU79" s="86">
        <f ca="1">INDEX($AS$3:$AS$86,MATCH(SMALL($AT$3:$AT$86,ROWS(AT$3:AT79)),$AT$3:$AT$86,0))</f>
        <v>25</v>
      </c>
      <c r="AV79" s="86">
        <f ca="1">SMALL($AS$3:$AS$86,ROWS(AV$3:AV79))</f>
        <v>67</v>
      </c>
      <c r="AW79" s="94">
        <f ca="1">VLOOKUP(SMALL($BB$3:$BB$44,AX79),$BB$3:$BC$44,2,0)</f>
        <v>41</v>
      </c>
      <c r="AX79" s="94">
        <f t="shared" si="37"/>
        <v>39</v>
      </c>
      <c r="BA79" s="94">
        <v>77</v>
      </c>
      <c r="BB79" s="94">
        <f t="shared" ca="1" si="34"/>
        <v>4.2459177765733602E-2</v>
      </c>
      <c r="BC79" s="94">
        <f t="shared" ca="1" si="35"/>
        <v>67</v>
      </c>
    </row>
    <row r="80" spans="1:55" ht="16.5" x14ac:dyDescent="0.3">
      <c r="A80" s="9">
        <v>78</v>
      </c>
      <c r="B80" s="109">
        <f t="shared" ca="1" si="28"/>
        <v>35</v>
      </c>
      <c r="C80" s="110">
        <f t="shared" ca="1" si="28"/>
        <v>68</v>
      </c>
      <c r="D80" s="111">
        <f t="shared" ca="1" si="29"/>
        <v>50</v>
      </c>
      <c r="E80" s="112">
        <f t="shared" ca="1" si="30"/>
        <v>51</v>
      </c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97">
        <v>76</v>
      </c>
      <c r="AO80" s="97">
        <f t="shared" ca="1" si="31"/>
        <v>28.348870284198181</v>
      </c>
      <c r="AP80" s="97">
        <f ca="1">SMALL($AO$3:$AO$86,ROWS(AO$3:AO80))</f>
        <v>31.089978383790513</v>
      </c>
      <c r="AQ80" s="119">
        <f t="shared" ca="1" si="32"/>
        <v>1.5836424091451562</v>
      </c>
      <c r="AR80" s="119">
        <f t="shared" si="36"/>
        <v>1.5</v>
      </c>
      <c r="AS80" s="86">
        <f t="shared" ca="1" si="27"/>
        <v>50</v>
      </c>
      <c r="AT80" s="86">
        <f t="shared" ca="1" si="33"/>
        <v>4.9139183889487237E-3</v>
      </c>
      <c r="AU80" s="86">
        <f ca="1">INDEX($AS$3:$AS$86,MATCH(SMALL($AT$3:$AT$86,ROWS(AT$3:AT80)),$AT$3:$AT$86,0))</f>
        <v>35</v>
      </c>
      <c r="AV80" s="86">
        <f ca="1">SMALL($AS$3:$AS$86,ROWS(AV$3:AV80))</f>
        <v>68</v>
      </c>
      <c r="AW80" s="94">
        <f ca="1">VLOOKUP(SMALL($BB$45:$BB$86,AX80),$BB$45:$BC$86,2,0)</f>
        <v>51</v>
      </c>
      <c r="AX80" s="94">
        <f t="shared" si="37"/>
        <v>39</v>
      </c>
      <c r="BA80" s="94">
        <v>78</v>
      </c>
      <c r="BB80" s="94">
        <f t="shared" ca="1" si="34"/>
        <v>0.73603036354593698</v>
      </c>
      <c r="BC80" s="94">
        <f t="shared" ca="1" si="35"/>
        <v>68</v>
      </c>
    </row>
    <row r="81" spans="1:55" ht="16.5" x14ac:dyDescent="0.3">
      <c r="A81" s="9">
        <v>79</v>
      </c>
      <c r="B81" s="109">
        <f t="shared" ca="1" si="28"/>
        <v>50</v>
      </c>
      <c r="C81" s="110">
        <f t="shared" ca="1" si="28"/>
        <v>70</v>
      </c>
      <c r="D81" s="111">
        <f t="shared" ca="1" si="29"/>
        <v>80</v>
      </c>
      <c r="E81" s="112">
        <f t="shared" ca="1" si="30"/>
        <v>71</v>
      </c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97">
        <v>77</v>
      </c>
      <c r="AO81" s="97">
        <f t="shared" ca="1" si="31"/>
        <v>27.982856194951161</v>
      </c>
      <c r="AP81" s="97">
        <f ca="1">SMALL($AO$3:$AO$86,ROWS(AO$3:AO81))</f>
        <v>32.087129933478685</v>
      </c>
      <c r="AQ81" s="119">
        <f t="shared" ca="1" si="32"/>
        <v>2.4682474788520179</v>
      </c>
      <c r="AR81" s="119">
        <f t="shared" si="36"/>
        <v>2</v>
      </c>
      <c r="AS81" s="86">
        <f t="shared" ca="1" si="27"/>
        <v>80</v>
      </c>
      <c r="AT81" s="86">
        <f t="shared" ca="1" si="33"/>
        <v>0.10061815605910773</v>
      </c>
      <c r="AU81" s="86">
        <f ca="1">INDEX($AS$3:$AS$86,MATCH(SMALL($AT$3:$AT$86,ROWS(AT$3:AT81)),$AT$3:$AT$86,0))</f>
        <v>50</v>
      </c>
      <c r="AV81" s="86">
        <f ca="1">SMALL($AS$3:$AS$86,ROWS(AV$3:AV81))</f>
        <v>70</v>
      </c>
      <c r="AW81" s="94">
        <f ca="1">VLOOKUP(SMALL($BB$45:$BB$86,AX81),$BB$45:$BC$86,2,0)</f>
        <v>71</v>
      </c>
      <c r="AX81" s="94">
        <f t="shared" si="37"/>
        <v>40</v>
      </c>
      <c r="BA81" s="94">
        <v>79</v>
      </c>
      <c r="BB81" s="94">
        <f t="shared" ca="1" si="34"/>
        <v>0.72387554053538616</v>
      </c>
      <c r="BC81" s="94">
        <f t="shared" ca="1" si="35"/>
        <v>70</v>
      </c>
    </row>
    <row r="82" spans="1:55" ht="16.5" x14ac:dyDescent="0.3">
      <c r="A82" s="9">
        <v>80</v>
      </c>
      <c r="B82" s="109">
        <f t="shared" ca="1" si="28"/>
        <v>56</v>
      </c>
      <c r="C82" s="110">
        <f t="shared" ca="1" si="28"/>
        <v>70</v>
      </c>
      <c r="D82" s="111">
        <f t="shared" ca="1" si="29"/>
        <v>46</v>
      </c>
      <c r="E82" s="112">
        <f t="shared" ca="1" si="30"/>
        <v>43</v>
      </c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97">
        <v>78</v>
      </c>
      <c r="AO82" s="97">
        <f t="shared" ca="1" si="31"/>
        <v>28.651199357393978</v>
      </c>
      <c r="AP82" s="97">
        <f ca="1">SMALL($AO$3:$AO$86,ROWS(AO$3:AO82))</f>
        <v>32.667195705824724</v>
      </c>
      <c r="AQ82" s="119">
        <f t="shared" ca="1" si="32"/>
        <v>1.393138118739385</v>
      </c>
      <c r="AR82" s="119">
        <f t="shared" si="36"/>
        <v>1</v>
      </c>
      <c r="AS82" s="86">
        <f t="shared" ca="1" si="27"/>
        <v>46</v>
      </c>
      <c r="AT82" s="86">
        <f t="shared" ca="1" si="33"/>
        <v>0.84927890534065431</v>
      </c>
      <c r="AU82" s="86">
        <f ca="1">INDEX($AS$3:$AS$86,MATCH(SMALL($AT$3:$AT$86,ROWS(AT$3:AT82)),$AT$3:$AT$86,0))</f>
        <v>56</v>
      </c>
      <c r="AV82" s="86">
        <f ca="1">SMALL($AS$3:$AS$86,ROWS(AV$3:AV82))</f>
        <v>70</v>
      </c>
      <c r="AW82" s="94">
        <f ca="1">VLOOKUP(SMALL($BB$3:$BB$44,AX82),$BB$3:$BC$44,2,0)</f>
        <v>43</v>
      </c>
      <c r="AX82" s="94">
        <f t="shared" si="37"/>
        <v>40</v>
      </c>
      <c r="BA82" s="94">
        <v>80</v>
      </c>
      <c r="BB82" s="94">
        <f t="shared" ca="1" si="34"/>
        <v>0.10154597085685224</v>
      </c>
      <c r="BC82" s="94">
        <f t="shared" ca="1" si="35"/>
        <v>70</v>
      </c>
    </row>
    <row r="83" spans="1:55" ht="16.5" x14ac:dyDescent="0.3">
      <c r="A83" s="9">
        <v>81</v>
      </c>
      <c r="B83" s="109">
        <f t="shared" ca="1" si="28"/>
        <v>24</v>
      </c>
      <c r="C83" s="110">
        <f t="shared" ca="1" si="28"/>
        <v>71</v>
      </c>
      <c r="D83" s="111">
        <f t="shared" ca="1" si="29"/>
        <v>38</v>
      </c>
      <c r="E83" s="112">
        <f t="shared" ca="1" si="30"/>
        <v>46</v>
      </c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97">
        <v>79</v>
      </c>
      <c r="AO83" s="97">
        <f t="shared" ca="1" si="31"/>
        <v>24.266445983731938</v>
      </c>
      <c r="AP83" s="97">
        <f ca="1">SMALL($AO$3:$AO$86,ROWS(AO$3:AO83))</f>
        <v>33.319504700107601</v>
      </c>
      <c r="AQ83" s="119">
        <f t="shared" ca="1" si="32"/>
        <v>1.128411523913357</v>
      </c>
      <c r="AR83" s="119">
        <f t="shared" si="36"/>
        <v>1</v>
      </c>
      <c r="AS83" s="86">
        <f t="shared" ca="1" si="27"/>
        <v>38</v>
      </c>
      <c r="AT83" s="86">
        <f t="shared" ca="1" si="33"/>
        <v>0.7233203512621541</v>
      </c>
      <c r="AU83" s="86">
        <f ca="1">INDEX($AS$3:$AS$86,MATCH(SMALL($AT$3:$AT$86,ROWS(AT$3:AT83)),$AT$3:$AT$86,0))</f>
        <v>24</v>
      </c>
      <c r="AV83" s="86">
        <f ca="1">SMALL($AS$3:$AS$86,ROWS(AV$3:AV83))</f>
        <v>71</v>
      </c>
      <c r="AW83" s="94">
        <f ca="1">VLOOKUP(SMALL($BB$3:$BB$44,AX83),$BB$3:$BC$44,2,0)</f>
        <v>46</v>
      </c>
      <c r="AX83" s="94">
        <f t="shared" si="37"/>
        <v>41</v>
      </c>
      <c r="BA83" s="94">
        <v>81</v>
      </c>
      <c r="BB83" s="94">
        <f t="shared" ca="1" si="34"/>
        <v>0.92766656885279741</v>
      </c>
      <c r="BC83" s="94">
        <f t="shared" ca="1" si="35"/>
        <v>71</v>
      </c>
    </row>
    <row r="84" spans="1:55" ht="16.5" x14ac:dyDescent="0.3">
      <c r="A84" s="9">
        <v>82</v>
      </c>
      <c r="B84" s="109">
        <f t="shared" ca="1" si="28"/>
        <v>33</v>
      </c>
      <c r="C84" s="110">
        <f t="shared" ca="1" si="28"/>
        <v>77</v>
      </c>
      <c r="D84" s="111">
        <f t="shared" ca="1" si="29"/>
        <v>53</v>
      </c>
      <c r="E84" s="112">
        <f t="shared" ca="1" si="30"/>
        <v>77</v>
      </c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97">
        <v>80</v>
      </c>
      <c r="AO84" s="97">
        <f t="shared" ca="1" si="31"/>
        <v>22.310688847864284</v>
      </c>
      <c r="AP84" s="97">
        <f ca="1">SMALL($AO$3:$AO$86,ROWS(AO$3:AO84))</f>
        <v>33.341050804739645</v>
      </c>
      <c r="AQ84" s="119">
        <f t="shared" ca="1" si="32"/>
        <v>1.5892256067095754</v>
      </c>
      <c r="AR84" s="119">
        <f t="shared" si="36"/>
        <v>1.5</v>
      </c>
      <c r="AS84" s="86">
        <f t="shared" ca="1" si="27"/>
        <v>53</v>
      </c>
      <c r="AT84" s="86">
        <f t="shared" ca="1" si="33"/>
        <v>0.70367048981008606</v>
      </c>
      <c r="AU84" s="86">
        <f ca="1">INDEX($AS$3:$AS$86,MATCH(SMALL($AT$3:$AT$86,ROWS(AT$3:AT84)),$AT$3:$AT$86,0))</f>
        <v>33</v>
      </c>
      <c r="AV84" s="86">
        <f ca="1">SMALL($AS$3:$AS$86,ROWS(AV$3:AV84))</f>
        <v>77</v>
      </c>
      <c r="AW84" s="94">
        <f ca="1">VLOOKUP(SMALL($BB$45:$BB$86,AX84),$BB$45:$BC$86,2,0)</f>
        <v>77</v>
      </c>
      <c r="AX84" s="94">
        <f t="shared" si="37"/>
        <v>41</v>
      </c>
      <c r="BA84" s="94">
        <v>82</v>
      </c>
      <c r="BB84" s="94">
        <f t="shared" ca="1" si="34"/>
        <v>0.95208499923137124</v>
      </c>
      <c r="BC84" s="94">
        <f t="shared" ca="1" si="35"/>
        <v>77</v>
      </c>
    </row>
    <row r="85" spans="1:55" ht="16.5" x14ac:dyDescent="0.3">
      <c r="A85" s="9">
        <v>83</v>
      </c>
      <c r="B85" s="109">
        <f t="shared" ca="1" si="28"/>
        <v>41</v>
      </c>
      <c r="C85" s="110">
        <f t="shared" ca="1" si="28"/>
        <v>80</v>
      </c>
      <c r="D85" s="111">
        <f t="shared" ca="1" si="29"/>
        <v>100</v>
      </c>
      <c r="E85" s="112">
        <f t="shared" ca="1" si="30"/>
        <v>61</v>
      </c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97">
        <v>81</v>
      </c>
      <c r="AO85" s="97">
        <f t="shared" ca="1" si="31"/>
        <v>26.07304238617062</v>
      </c>
      <c r="AP85" s="97">
        <f ca="1">SMALL($AO$3:$AO$86,ROWS(AO$3:AO85))</f>
        <v>33.768185308583426</v>
      </c>
      <c r="AQ85" s="119">
        <f t="shared" ca="1" si="32"/>
        <v>2.9433510166164343</v>
      </c>
      <c r="AR85" s="119">
        <f t="shared" si="36"/>
        <v>2</v>
      </c>
      <c r="AS85" s="86">
        <f t="shared" ca="1" si="27"/>
        <v>100</v>
      </c>
      <c r="AT85" s="86">
        <f t="shared" ca="1" si="33"/>
        <v>0.64982577918877593</v>
      </c>
      <c r="AU85" s="86">
        <f ca="1">INDEX($AS$3:$AS$86,MATCH(SMALL($AT$3:$AT$86,ROWS(AT$3:AT85)),$AT$3:$AT$86,0))</f>
        <v>41</v>
      </c>
      <c r="AV85" s="86">
        <f ca="1">SMALL($AS$3:$AS$86,ROWS(AV$3:AV85))</f>
        <v>80</v>
      </c>
      <c r="AW85" s="94">
        <f ca="1">VLOOKUP(SMALL($BB$45:$BB$86,AX85),$BB$45:$BC$86,2,0)</f>
        <v>61</v>
      </c>
      <c r="AX85" s="94">
        <f t="shared" si="37"/>
        <v>42</v>
      </c>
      <c r="BA85" s="94">
        <v>83</v>
      </c>
      <c r="BB85" s="94">
        <f t="shared" ca="1" si="34"/>
        <v>9.5339336188746793E-2</v>
      </c>
      <c r="BC85" s="94">
        <f t="shared" ca="1" si="35"/>
        <v>80</v>
      </c>
    </row>
    <row r="86" spans="1:55" ht="16.5" x14ac:dyDescent="0.3">
      <c r="A86" s="9">
        <v>84</v>
      </c>
      <c r="B86" s="109">
        <f t="shared" ca="1" si="28"/>
        <v>53</v>
      </c>
      <c r="C86" s="110">
        <f t="shared" ca="1" si="28"/>
        <v>100</v>
      </c>
      <c r="D86" s="111">
        <f t="shared" ca="1" si="29"/>
        <v>41</v>
      </c>
      <c r="E86" s="112">
        <f t="shared" ca="1" si="30"/>
        <v>46</v>
      </c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97">
        <v>82</v>
      </c>
      <c r="AO86" s="97">
        <f t="shared" ca="1" si="31"/>
        <v>25.855395232289766</v>
      </c>
      <c r="AP86" s="97">
        <f ca="1">SMALL($AO$3:$AO$86,ROWS(AO$3:AO86))</f>
        <v>33.806370747970774</v>
      </c>
      <c r="AQ86" s="119">
        <f t="shared" ca="1" si="32"/>
        <v>1.1898855659189991</v>
      </c>
      <c r="AR86" s="119">
        <f t="shared" si="36"/>
        <v>1</v>
      </c>
      <c r="AS86" s="86">
        <f t="shared" ca="1" si="27"/>
        <v>41</v>
      </c>
      <c r="AT86" s="86">
        <f t="shared" ca="1" si="33"/>
        <v>0.40519694109474769</v>
      </c>
      <c r="AU86" s="86">
        <f ca="1">INDEX($AS$3:$AS$86,MATCH(SMALL($AT$3:$AT$86,ROWS(AT$3:AT86)),$AT$3:$AT$86,0))</f>
        <v>53</v>
      </c>
      <c r="AV86" s="86">
        <f ca="1">SMALL($AS$3:$AS$86,ROWS(AV$3:AV86))</f>
        <v>100</v>
      </c>
      <c r="AW86" s="94">
        <f ca="1">VLOOKUP(SMALL($BB$3:$BB$44,AX86),$BB$3:$BC$44,2,0)</f>
        <v>46</v>
      </c>
      <c r="AX86" s="94">
        <f t="shared" si="37"/>
        <v>42</v>
      </c>
      <c r="BA86" s="94">
        <v>84</v>
      </c>
      <c r="BB86" s="94">
        <f t="shared" ca="1" si="34"/>
        <v>0.71487296649361021</v>
      </c>
      <c r="BC86" s="94">
        <f t="shared" ca="1" si="35"/>
        <v>100</v>
      </c>
    </row>
    <row r="87" spans="1:55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55" ht="17.25" thickBot="1" x14ac:dyDescent="0.35">
      <c r="A88"/>
      <c r="B88" s="109">
        <f ca="1">SUM(B3:B86)</f>
        <v>3992</v>
      </c>
      <c r="C88" s="109">
        <f t="shared" ref="C88:E88" ca="1" si="38">SUM(C3:C86)</f>
        <v>3992</v>
      </c>
      <c r="D88" s="109">
        <f t="shared" ca="1" si="38"/>
        <v>3992</v>
      </c>
      <c r="E88" s="109">
        <f t="shared" ca="1" si="38"/>
        <v>3992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3992</v>
      </c>
      <c r="AT88" s="157">
        <f t="shared" ref="AT88:AW88" ca="1" si="39">SUM(AT3:AT86)</f>
        <v>45.477716107120692</v>
      </c>
      <c r="AU88" s="157">
        <f t="shared" ca="1" si="39"/>
        <v>3992</v>
      </c>
      <c r="AV88" s="157">
        <f t="shared" ca="1" si="39"/>
        <v>3992</v>
      </c>
      <c r="AW88" s="157">
        <f t="shared" ca="1" si="39"/>
        <v>3992</v>
      </c>
      <c r="AX88"/>
    </row>
    <row r="89" spans="1:55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55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55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55" ht="15" x14ac:dyDescent="0.25">
      <c r="AP92"/>
      <c r="AQ92"/>
      <c r="AR92"/>
      <c r="AS92"/>
      <c r="AT92"/>
      <c r="AU92"/>
      <c r="AX92"/>
    </row>
    <row r="93" spans="1:55" ht="16.5" x14ac:dyDescent="0.3">
      <c r="AP93"/>
      <c r="AQ93" s="119"/>
      <c r="AR93" s="119"/>
      <c r="AS93"/>
      <c r="AT93"/>
      <c r="AU93"/>
      <c r="AX93"/>
    </row>
    <row r="94" spans="1:55" ht="16.5" x14ac:dyDescent="0.3">
      <c r="AP94"/>
      <c r="AQ94" s="119"/>
      <c r="AR94" s="119"/>
      <c r="AS94"/>
      <c r="AT94"/>
      <c r="AU94"/>
      <c r="AX94"/>
    </row>
    <row r="95" spans="1:55" ht="16.5" x14ac:dyDescent="0.3">
      <c r="AP95"/>
      <c r="AQ95" s="119"/>
      <c r="AR95" s="119"/>
      <c r="AS95"/>
      <c r="AT95"/>
      <c r="AU95"/>
      <c r="AX95"/>
    </row>
    <row r="96" spans="1:55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 ca="1">SUM(B$3:B3)</f>
        <v>50</v>
      </c>
      <c r="C98" s="75">
        <f ca="1">SUM(C$3:C3)</f>
        <v>16</v>
      </c>
      <c r="D98" s="75">
        <f ca="1">SUM(D$3:D3)</f>
        <v>16</v>
      </c>
      <c r="E98" s="75">
        <f ca="1">SUM(E$3:E3)</f>
        <v>40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62" si="40">A4</f>
        <v>2</v>
      </c>
      <c r="B99" s="75">
        <f ca="1">SUM(B$3:B4)</f>
        <v>110</v>
      </c>
      <c r="C99" s="75">
        <f ca="1">SUM(C$3:C4)</f>
        <v>34</v>
      </c>
      <c r="D99" s="75">
        <f ca="1">SUM(D$3:D4)</f>
        <v>51</v>
      </c>
      <c r="E99" s="75">
        <f ca="1">SUM(E$3:E4)</f>
        <v>107</v>
      </c>
      <c r="AP99"/>
      <c r="AQ99"/>
      <c r="AR99"/>
      <c r="AS99"/>
      <c r="AT99"/>
      <c r="AU99"/>
    </row>
    <row r="100" spans="1:50" ht="16.5" x14ac:dyDescent="0.3">
      <c r="A100" s="75">
        <f t="shared" si="40"/>
        <v>3</v>
      </c>
      <c r="B100" s="75">
        <f ca="1">SUM(B$3:B5)</f>
        <v>138</v>
      </c>
      <c r="C100" s="75">
        <f ca="1">SUM(C$3:C5)</f>
        <v>58</v>
      </c>
      <c r="D100" s="75">
        <f ca="1">SUM(D$3:D5)</f>
        <v>86</v>
      </c>
      <c r="E100" s="75">
        <f ca="1">SUM(E$3:E5)</f>
        <v>156</v>
      </c>
      <c r="AP100"/>
      <c r="AQ100"/>
      <c r="AR100"/>
      <c r="AS100"/>
      <c r="AT100"/>
      <c r="AU100"/>
    </row>
    <row r="101" spans="1:50" ht="16.5" x14ac:dyDescent="0.3">
      <c r="A101" s="75">
        <f t="shared" si="40"/>
        <v>4</v>
      </c>
      <c r="B101" s="75">
        <f ca="1">SUM(B$3:B6)</f>
        <v>203</v>
      </c>
      <c r="C101" s="75">
        <f ca="1">SUM(C$3:C6)</f>
        <v>82</v>
      </c>
      <c r="D101" s="75">
        <f ca="1">SUM(D$3:D6)</f>
        <v>110</v>
      </c>
      <c r="E101" s="75">
        <f ca="1">SUM(E$3:E6)</f>
        <v>184</v>
      </c>
      <c r="AP101"/>
      <c r="AQ101"/>
      <c r="AR101"/>
      <c r="AS101"/>
      <c r="AT101"/>
      <c r="AU101"/>
    </row>
    <row r="102" spans="1:50" ht="16.5" x14ac:dyDescent="0.3">
      <c r="A102" s="75">
        <f t="shared" si="40"/>
        <v>5</v>
      </c>
      <c r="B102" s="75">
        <f ca="1">SUM(B$3:B7)</f>
        <v>254</v>
      </c>
      <c r="C102" s="75">
        <f ca="1">SUM(C$3:C7)</f>
        <v>106</v>
      </c>
      <c r="D102" s="75">
        <f ca="1">SUM(D$3:D7)</f>
        <v>128</v>
      </c>
      <c r="E102" s="75">
        <f ca="1">SUM(E$3:E7)</f>
        <v>223</v>
      </c>
      <c r="AP102"/>
      <c r="AQ102"/>
      <c r="AR102"/>
      <c r="AS102"/>
      <c r="AT102"/>
      <c r="AU102"/>
    </row>
    <row r="103" spans="1:50" ht="16.5" x14ac:dyDescent="0.3">
      <c r="A103" s="75">
        <f t="shared" si="40"/>
        <v>6</v>
      </c>
      <c r="B103" s="75">
        <f ca="1">SUM(B$3:B8)</f>
        <v>305</v>
      </c>
      <c r="C103" s="75">
        <f ca="1">SUM(C$3:C8)</f>
        <v>131</v>
      </c>
      <c r="D103" s="75">
        <f ca="1">SUM(D$3:D8)</f>
        <v>174</v>
      </c>
      <c r="E103" s="75">
        <f ca="1">SUM(E$3:E8)</f>
        <v>283</v>
      </c>
      <c r="AP103"/>
      <c r="AQ103"/>
      <c r="AR103"/>
      <c r="AS103"/>
      <c r="AT103"/>
      <c r="AU103"/>
    </row>
    <row r="104" spans="1:50" ht="16.5" x14ac:dyDescent="0.3">
      <c r="A104" s="75">
        <f t="shared" si="40"/>
        <v>7</v>
      </c>
      <c r="B104" s="75">
        <f ca="1">SUM(B$3:B9)</f>
        <v>370</v>
      </c>
      <c r="C104" s="75">
        <f ca="1">SUM(C$3:C9)</f>
        <v>158</v>
      </c>
      <c r="D104" s="75">
        <f ca="1">SUM(D$3:D9)</f>
        <v>217</v>
      </c>
      <c r="E104" s="75">
        <f ca="1">SUM(E$3:E9)</f>
        <v>336</v>
      </c>
      <c r="AP104"/>
      <c r="AQ104"/>
      <c r="AR104"/>
      <c r="AS104"/>
      <c r="AT104"/>
      <c r="AU104"/>
    </row>
    <row r="105" spans="1:50" ht="16.5" x14ac:dyDescent="0.3">
      <c r="A105" s="75">
        <f t="shared" si="40"/>
        <v>8</v>
      </c>
      <c r="B105" s="75">
        <f ca="1">SUM(B$3:B10)</f>
        <v>408</v>
      </c>
      <c r="C105" s="75">
        <f ca="1">SUM(C$3:C10)</f>
        <v>186</v>
      </c>
      <c r="D105" s="75">
        <f ca="1">SUM(D$3:D10)</f>
        <v>244</v>
      </c>
      <c r="E105" s="75">
        <f ca="1">SUM(E$3:E10)</f>
        <v>352</v>
      </c>
      <c r="AP105"/>
      <c r="AQ105"/>
      <c r="AR105"/>
      <c r="AS105"/>
      <c r="AT105"/>
      <c r="AU105"/>
    </row>
    <row r="106" spans="1:50" ht="16.5" x14ac:dyDescent="0.3">
      <c r="A106" s="75">
        <f t="shared" si="40"/>
        <v>9</v>
      </c>
      <c r="B106" s="75">
        <f ca="1">SUM(B$3:B11)</f>
        <v>488</v>
      </c>
      <c r="C106" s="75">
        <f ca="1">SUM(C$3:C11)</f>
        <v>214</v>
      </c>
      <c r="D106" s="75">
        <f ca="1">SUM(D$3:D11)</f>
        <v>278</v>
      </c>
      <c r="E106" s="75">
        <f ca="1">SUM(E$3:E11)</f>
        <v>390</v>
      </c>
      <c r="AP106"/>
      <c r="AQ106"/>
      <c r="AR106"/>
      <c r="AS106"/>
      <c r="AT106"/>
      <c r="AU106"/>
    </row>
    <row r="107" spans="1:50" ht="16.5" x14ac:dyDescent="0.3">
      <c r="A107" s="75">
        <f t="shared" si="40"/>
        <v>10</v>
      </c>
      <c r="B107" s="75">
        <f ca="1">SUM(B$3:B12)</f>
        <v>534</v>
      </c>
      <c r="C107" s="75">
        <f ca="1">SUM(C$3:C12)</f>
        <v>242</v>
      </c>
      <c r="D107" s="75">
        <f ca="1">SUM(D$3:D12)</f>
        <v>325</v>
      </c>
      <c r="E107" s="75">
        <f ca="1">SUM(E$3:E12)</f>
        <v>452</v>
      </c>
      <c r="AP107"/>
      <c r="AQ107"/>
      <c r="AR107"/>
      <c r="AS107"/>
      <c r="AT107"/>
      <c r="AU107"/>
    </row>
    <row r="108" spans="1:50" ht="16.5" x14ac:dyDescent="0.3">
      <c r="A108" s="75">
        <f t="shared" si="40"/>
        <v>11</v>
      </c>
      <c r="B108" s="75">
        <f ca="1">SUM(B$3:B13)</f>
        <v>552</v>
      </c>
      <c r="C108" s="75">
        <f ca="1">SUM(C$3:C13)</f>
        <v>274</v>
      </c>
      <c r="D108" s="75">
        <f ca="1">SUM(D$3:D13)</f>
        <v>369</v>
      </c>
      <c r="E108" s="75">
        <f ca="1">SUM(E$3:E13)</f>
        <v>532</v>
      </c>
      <c r="AP108"/>
      <c r="AQ108"/>
      <c r="AR108"/>
      <c r="AS108"/>
      <c r="AT108"/>
      <c r="AU108"/>
    </row>
    <row r="109" spans="1:50" ht="16.5" x14ac:dyDescent="0.3">
      <c r="A109" s="75">
        <f t="shared" si="40"/>
        <v>12</v>
      </c>
      <c r="B109" s="75">
        <f ca="1">SUM(B$3:B14)</f>
        <v>580</v>
      </c>
      <c r="C109" s="75">
        <f ca="1">SUM(C$3:C14)</f>
        <v>306</v>
      </c>
      <c r="D109" s="75">
        <f ca="1">SUM(D$3:D14)</f>
        <v>393</v>
      </c>
      <c r="E109" s="75">
        <f ca="1">SUM(E$3:E14)</f>
        <v>564</v>
      </c>
      <c r="AP109"/>
      <c r="AQ109"/>
      <c r="AR109"/>
      <c r="AS109"/>
      <c r="AT109"/>
      <c r="AU109"/>
    </row>
    <row r="110" spans="1:50" ht="16.5" x14ac:dyDescent="0.3">
      <c r="A110" s="75">
        <f t="shared" si="40"/>
        <v>13</v>
      </c>
      <c r="B110" s="75">
        <f ca="1">SUM(B$3:B15)</f>
        <v>628</v>
      </c>
      <c r="C110" s="75">
        <f ca="1">SUM(C$3:C15)</f>
        <v>339</v>
      </c>
      <c r="D110" s="75">
        <f ca="1">SUM(D$3:D15)</f>
        <v>418</v>
      </c>
      <c r="E110" s="75">
        <f ca="1">SUM(E$3:E15)</f>
        <v>603</v>
      </c>
      <c r="AP110"/>
      <c r="AQ110"/>
      <c r="AR110"/>
      <c r="AS110"/>
      <c r="AT110"/>
      <c r="AU110"/>
    </row>
    <row r="111" spans="1:50" ht="16.5" x14ac:dyDescent="0.3">
      <c r="A111" s="75">
        <f t="shared" si="40"/>
        <v>14</v>
      </c>
      <c r="B111" s="75">
        <f ca="1">SUM(B$3:B16)</f>
        <v>695</v>
      </c>
      <c r="C111" s="75">
        <f ca="1">SUM(C$3:C16)</f>
        <v>373</v>
      </c>
      <c r="D111" s="75">
        <f ca="1">SUM(D$3:D16)</f>
        <v>466</v>
      </c>
      <c r="E111" s="75">
        <f ca="1">SUM(E$3:E16)</f>
        <v>673</v>
      </c>
      <c r="AP111"/>
      <c r="AQ111"/>
      <c r="AR111"/>
      <c r="AS111"/>
      <c r="AT111"/>
      <c r="AU111"/>
    </row>
    <row r="112" spans="1:50" ht="16.5" x14ac:dyDescent="0.3">
      <c r="A112" s="75">
        <f t="shared" si="40"/>
        <v>15</v>
      </c>
      <c r="B112" s="75">
        <f ca="1">SUM(B$3:B17)</f>
        <v>733</v>
      </c>
      <c r="C112" s="75">
        <f ca="1">SUM(C$3:C17)</f>
        <v>407</v>
      </c>
      <c r="D112" s="75">
        <f ca="1">SUM(D$3:D17)</f>
        <v>523</v>
      </c>
      <c r="E112" s="75">
        <f ca="1">SUM(E$3:E17)</f>
        <v>730</v>
      </c>
      <c r="AP112"/>
      <c r="AQ112"/>
      <c r="AR112"/>
      <c r="AS112"/>
      <c r="AT112"/>
      <c r="AU112"/>
    </row>
    <row r="113" spans="1:47" ht="16.5" x14ac:dyDescent="0.3">
      <c r="A113" s="75">
        <f t="shared" si="40"/>
        <v>16</v>
      </c>
      <c r="B113" s="75">
        <f ca="1">SUM(B$3:B18)</f>
        <v>771</v>
      </c>
      <c r="C113" s="75">
        <f ca="1">SUM(C$3:C18)</f>
        <v>441</v>
      </c>
      <c r="D113" s="75">
        <f ca="1">SUM(D$3:D18)</f>
        <v>557</v>
      </c>
      <c r="E113" s="75">
        <f ca="1">SUM(E$3:E18)</f>
        <v>773</v>
      </c>
      <c r="AP113"/>
      <c r="AQ113"/>
      <c r="AR113"/>
      <c r="AS113"/>
      <c r="AT113"/>
      <c r="AU113"/>
    </row>
    <row r="114" spans="1:47" ht="16.5" x14ac:dyDescent="0.3">
      <c r="A114" s="75">
        <f t="shared" si="40"/>
        <v>17</v>
      </c>
      <c r="B114" s="75">
        <f ca="1">SUM(B$3:B19)</f>
        <v>827</v>
      </c>
      <c r="C114" s="75">
        <f ca="1">SUM(C$3:C19)</f>
        <v>475</v>
      </c>
      <c r="D114" s="75">
        <f ca="1">SUM(D$3:D19)</f>
        <v>596</v>
      </c>
      <c r="E114" s="75">
        <f ca="1">SUM(E$3:E19)</f>
        <v>810</v>
      </c>
      <c r="AP114"/>
      <c r="AQ114"/>
      <c r="AR114"/>
      <c r="AS114"/>
      <c r="AT114"/>
      <c r="AU114"/>
    </row>
    <row r="115" spans="1:47" ht="16.5" x14ac:dyDescent="0.3">
      <c r="A115" s="75">
        <f t="shared" si="40"/>
        <v>18</v>
      </c>
      <c r="B115" s="75">
        <f ca="1">SUM(B$3:B20)</f>
        <v>876</v>
      </c>
      <c r="C115" s="75">
        <f ca="1">SUM(C$3:C20)</f>
        <v>510</v>
      </c>
      <c r="D115" s="75">
        <f ca="1">SUM(D$3:D20)</f>
        <v>644</v>
      </c>
      <c r="E115" s="75">
        <f ca="1">SUM(E$3:E20)</f>
        <v>858</v>
      </c>
      <c r="AP115"/>
      <c r="AQ115"/>
      <c r="AR115"/>
      <c r="AS115"/>
      <c r="AT115"/>
      <c r="AU115"/>
    </row>
    <row r="116" spans="1:47" ht="16.5" x14ac:dyDescent="0.3">
      <c r="A116" s="75">
        <f t="shared" si="40"/>
        <v>19</v>
      </c>
      <c r="B116" s="75">
        <f ca="1">SUM(B$3:B21)</f>
        <v>925</v>
      </c>
      <c r="C116" s="75">
        <f ca="1">SUM(C$3:C21)</f>
        <v>545</v>
      </c>
      <c r="D116" s="75">
        <f ca="1">SUM(D$3:D21)</f>
        <v>703</v>
      </c>
      <c r="E116" s="75">
        <f ca="1">SUM(E$3:E21)</f>
        <v>913</v>
      </c>
      <c r="AP116"/>
      <c r="AQ116"/>
      <c r="AR116"/>
      <c r="AS116"/>
      <c r="AT116"/>
      <c r="AU116"/>
    </row>
    <row r="117" spans="1:47" ht="16.5" x14ac:dyDescent="0.3">
      <c r="A117" s="75">
        <f t="shared" si="40"/>
        <v>20</v>
      </c>
      <c r="B117" s="75">
        <f ca="1">SUM(B$3:B22)</f>
        <v>985</v>
      </c>
      <c r="C117" s="75">
        <f ca="1">SUM(C$3:C22)</f>
        <v>581</v>
      </c>
      <c r="D117" s="75">
        <f ca="1">SUM(D$3:D22)</f>
        <v>731</v>
      </c>
      <c r="E117" s="75">
        <f ca="1">SUM(E$3:E22)</f>
        <v>948</v>
      </c>
      <c r="AP117"/>
      <c r="AQ117"/>
      <c r="AR117"/>
      <c r="AS117"/>
      <c r="AT117"/>
      <c r="AU117"/>
    </row>
    <row r="118" spans="1:47" ht="16.5" x14ac:dyDescent="0.3">
      <c r="A118" s="75">
        <f t="shared" si="40"/>
        <v>21</v>
      </c>
      <c r="B118" s="75">
        <f ca="1">SUM(B$3:B23)</f>
        <v>1037</v>
      </c>
      <c r="C118" s="75">
        <f ca="1">SUM(C$3:C23)</f>
        <v>617</v>
      </c>
      <c r="D118" s="75">
        <f ca="1">SUM(D$3:D23)</f>
        <v>755</v>
      </c>
      <c r="E118" s="75">
        <f ca="1">SUM(E$3:E23)</f>
        <v>989</v>
      </c>
      <c r="AP118"/>
      <c r="AQ118"/>
      <c r="AR118"/>
      <c r="AS118"/>
      <c r="AT118"/>
      <c r="AU118"/>
    </row>
    <row r="119" spans="1:47" ht="16.5" x14ac:dyDescent="0.3">
      <c r="A119" s="75">
        <f t="shared" si="40"/>
        <v>22</v>
      </c>
      <c r="B119" s="75">
        <f ca="1">SUM(B$3:B24)</f>
        <v>1088</v>
      </c>
      <c r="C119" s="75">
        <f ca="1">SUM(C$3:C24)</f>
        <v>654</v>
      </c>
      <c r="D119" s="75">
        <f ca="1">SUM(D$3:D24)</f>
        <v>802</v>
      </c>
      <c r="E119" s="75">
        <f ca="1">SUM(E$3:E24)</f>
        <v>1036</v>
      </c>
      <c r="AP119"/>
      <c r="AQ119"/>
      <c r="AR119"/>
      <c r="AS119"/>
      <c r="AT119"/>
      <c r="AU119"/>
    </row>
    <row r="120" spans="1:47" ht="16.5" x14ac:dyDescent="0.3">
      <c r="A120" s="75">
        <f t="shared" si="40"/>
        <v>23</v>
      </c>
      <c r="B120" s="75">
        <f ca="1">SUM(B$3:B25)</f>
        <v>1132</v>
      </c>
      <c r="C120" s="75">
        <f ca="1">SUM(C$3:C25)</f>
        <v>692</v>
      </c>
      <c r="D120" s="75">
        <f ca="1">SUM(D$3:D25)</f>
        <v>860</v>
      </c>
      <c r="E120" s="75">
        <f ca="1">SUM(E$3:E25)</f>
        <v>1103</v>
      </c>
      <c r="AP120"/>
      <c r="AQ120"/>
      <c r="AR120"/>
      <c r="AS120"/>
      <c r="AT120"/>
      <c r="AU120"/>
    </row>
    <row r="121" spans="1:47" ht="16.5" x14ac:dyDescent="0.3">
      <c r="A121" s="75">
        <f t="shared" si="40"/>
        <v>24</v>
      </c>
      <c r="B121" s="75">
        <f ca="1">SUM(B$3:B26)</f>
        <v>1180</v>
      </c>
      <c r="C121" s="75">
        <f ca="1">SUM(C$3:C26)</f>
        <v>730</v>
      </c>
      <c r="D121" s="75">
        <f ca="1">SUM(D$3:D26)</f>
        <v>898</v>
      </c>
      <c r="E121" s="75">
        <f ca="1">SUM(E$3:E26)</f>
        <v>1144</v>
      </c>
      <c r="AP121"/>
      <c r="AQ121"/>
      <c r="AR121"/>
      <c r="AS121"/>
      <c r="AT121"/>
      <c r="AU121"/>
    </row>
    <row r="122" spans="1:47" ht="16.5" x14ac:dyDescent="0.3">
      <c r="A122" s="75">
        <f t="shared" si="40"/>
        <v>25</v>
      </c>
      <c r="B122" s="75">
        <f ca="1">SUM(B$3:B27)</f>
        <v>1208</v>
      </c>
      <c r="C122" s="75">
        <f ca="1">SUM(C$3:C27)</f>
        <v>768</v>
      </c>
      <c r="D122" s="75">
        <f ca="1">SUM(D$3:D27)</f>
        <v>940</v>
      </c>
      <c r="E122" s="75">
        <f ca="1">SUM(E$3:E27)</f>
        <v>1180</v>
      </c>
      <c r="AP122"/>
      <c r="AQ122"/>
      <c r="AR122"/>
      <c r="AS122"/>
      <c r="AT122"/>
      <c r="AU122"/>
    </row>
    <row r="123" spans="1:47" ht="16.5" x14ac:dyDescent="0.3">
      <c r="A123" s="75">
        <f t="shared" si="40"/>
        <v>26</v>
      </c>
      <c r="B123" s="75">
        <f ca="1">SUM(B$3:B28)</f>
        <v>1242</v>
      </c>
      <c r="C123" s="75">
        <f ca="1">SUM(C$3:C28)</f>
        <v>806</v>
      </c>
      <c r="D123" s="75">
        <f ca="1">SUM(D$3:D28)</f>
        <v>996</v>
      </c>
      <c r="E123" s="75">
        <f ca="1">SUM(E$3:E28)</f>
        <v>1228</v>
      </c>
      <c r="AP123"/>
      <c r="AQ123"/>
      <c r="AR123"/>
      <c r="AS123"/>
      <c r="AT123"/>
      <c r="AU123"/>
    </row>
    <row r="124" spans="1:47" ht="16.5" x14ac:dyDescent="0.3">
      <c r="A124" s="75">
        <f t="shared" si="40"/>
        <v>27</v>
      </c>
      <c r="B124" s="75">
        <f ca="1">SUM(B$3:B29)</f>
        <v>1310</v>
      </c>
      <c r="C124" s="75">
        <f ca="1">SUM(C$3:C29)</f>
        <v>845</v>
      </c>
      <c r="D124" s="75">
        <f ca="1">SUM(D$3:D29)</f>
        <v>1058</v>
      </c>
      <c r="E124" s="75">
        <f ca="1">SUM(E$3:E29)</f>
        <v>1275</v>
      </c>
      <c r="AP124"/>
      <c r="AQ124"/>
      <c r="AR124"/>
      <c r="AS124"/>
      <c r="AT124"/>
      <c r="AU124"/>
    </row>
    <row r="125" spans="1:47" ht="16.5" x14ac:dyDescent="0.3">
      <c r="A125" s="75">
        <f t="shared" si="40"/>
        <v>28</v>
      </c>
      <c r="B125" s="75">
        <f ca="1">SUM(B$3:B30)</f>
        <v>1370</v>
      </c>
      <c r="C125" s="75">
        <f ca="1">SUM(C$3:C30)</f>
        <v>884</v>
      </c>
      <c r="D125" s="75">
        <f ca="1">SUM(D$3:D30)</f>
        <v>1086</v>
      </c>
      <c r="E125" s="75">
        <f ca="1">SUM(E$3:E30)</f>
        <v>1322</v>
      </c>
      <c r="AP125"/>
      <c r="AQ125"/>
      <c r="AR125"/>
      <c r="AS125"/>
      <c r="AT125"/>
      <c r="AU125"/>
    </row>
    <row r="126" spans="1:47" ht="16.5" x14ac:dyDescent="0.3">
      <c r="A126" s="75">
        <f t="shared" si="40"/>
        <v>29</v>
      </c>
      <c r="B126" s="75">
        <f ca="1">SUM(B$3:B31)</f>
        <v>1411</v>
      </c>
      <c r="C126" s="75">
        <f ca="1">SUM(C$3:C31)</f>
        <v>923</v>
      </c>
      <c r="D126" s="75">
        <f ca="1">SUM(D$3:D31)</f>
        <v>1122</v>
      </c>
      <c r="E126" s="75">
        <f ca="1">SUM(E$3:E31)</f>
        <v>1364</v>
      </c>
      <c r="AP126"/>
      <c r="AQ126"/>
      <c r="AR126"/>
      <c r="AS126"/>
      <c r="AT126"/>
      <c r="AU126"/>
    </row>
    <row r="127" spans="1:47" ht="16.5" x14ac:dyDescent="0.3">
      <c r="A127" s="75">
        <f t="shared" si="40"/>
        <v>30</v>
      </c>
      <c r="B127" s="75">
        <f ca="1">SUM(B$3:B32)</f>
        <v>1468</v>
      </c>
      <c r="C127" s="75">
        <f ca="1">SUM(C$3:C32)</f>
        <v>963</v>
      </c>
      <c r="D127" s="75">
        <f ca="1">SUM(D$3:D32)</f>
        <v>1165</v>
      </c>
      <c r="E127" s="75">
        <f ca="1">SUM(E$3:E32)</f>
        <v>1429</v>
      </c>
      <c r="AP127"/>
      <c r="AQ127"/>
      <c r="AR127"/>
      <c r="AS127"/>
      <c r="AT127"/>
      <c r="AU127"/>
    </row>
    <row r="128" spans="1:47" ht="16.5" x14ac:dyDescent="0.3">
      <c r="A128" s="75">
        <f t="shared" si="40"/>
        <v>31</v>
      </c>
      <c r="B128" s="75">
        <f ca="1">SUM(B$3:B33)</f>
        <v>1538</v>
      </c>
      <c r="C128" s="75">
        <f ca="1">SUM(C$3:C33)</f>
        <v>1004</v>
      </c>
      <c r="D128" s="75">
        <f ca="1">SUM(D$3:D33)</f>
        <v>1232</v>
      </c>
      <c r="E128" s="75">
        <f ca="1">SUM(E$3:E33)</f>
        <v>1482</v>
      </c>
      <c r="AP128"/>
      <c r="AQ128"/>
      <c r="AR128"/>
      <c r="AS128"/>
      <c r="AT128"/>
      <c r="AU128"/>
    </row>
    <row r="129" spans="1:47" ht="16.5" x14ac:dyDescent="0.3">
      <c r="A129" s="75">
        <f t="shared" si="40"/>
        <v>32</v>
      </c>
      <c r="B129" s="75">
        <f ca="1">SUM(B$3:B34)</f>
        <v>1580</v>
      </c>
      <c r="C129" s="75">
        <f ca="1">SUM(C$3:C34)</f>
        <v>1045</v>
      </c>
      <c r="D129" s="75">
        <f ca="1">SUM(D$3:D34)</f>
        <v>1264</v>
      </c>
      <c r="E129" s="75">
        <f ca="1">SUM(E$3:E34)</f>
        <v>1520</v>
      </c>
      <c r="AP129"/>
      <c r="AQ129"/>
      <c r="AR129"/>
      <c r="AS129"/>
      <c r="AT129"/>
      <c r="AU129"/>
    </row>
    <row r="130" spans="1:47" ht="16.5" x14ac:dyDescent="0.3">
      <c r="A130" s="75">
        <f t="shared" si="40"/>
        <v>33</v>
      </c>
      <c r="B130" s="75">
        <f ca="1">SUM(B$3:B35)</f>
        <v>1621</v>
      </c>
      <c r="C130" s="75">
        <f ca="1">SUM(C$3:C35)</f>
        <v>1086</v>
      </c>
      <c r="D130" s="75">
        <f ca="1">SUM(D$3:D35)</f>
        <v>1305</v>
      </c>
      <c r="E130" s="75">
        <f ca="1">SUM(E$3:E35)</f>
        <v>1554</v>
      </c>
      <c r="AP130"/>
      <c r="AQ130"/>
      <c r="AR130"/>
      <c r="AS130"/>
      <c r="AT130"/>
      <c r="AU130"/>
    </row>
    <row r="131" spans="1:47" ht="16.5" x14ac:dyDescent="0.3">
      <c r="A131" s="75">
        <f t="shared" si="40"/>
        <v>34</v>
      </c>
      <c r="B131" s="75">
        <f ca="1">SUM(B$3:B36)</f>
        <v>1655</v>
      </c>
      <c r="C131" s="75">
        <f ca="1">SUM(C$3:C36)</f>
        <v>1127</v>
      </c>
      <c r="D131" s="75">
        <f ca="1">SUM(D$3:D36)</f>
        <v>1355</v>
      </c>
      <c r="E131" s="75">
        <f ca="1">SUM(E$3:E36)</f>
        <v>1614</v>
      </c>
      <c r="AP131"/>
      <c r="AQ131"/>
      <c r="AR131"/>
      <c r="AS131"/>
      <c r="AT131"/>
      <c r="AU131"/>
    </row>
    <row r="132" spans="1:47" ht="16.5" x14ac:dyDescent="0.3">
      <c r="A132" s="75">
        <f t="shared" si="40"/>
        <v>35</v>
      </c>
      <c r="B132" s="75">
        <f ca="1">SUM(B$3:B37)</f>
        <v>1714</v>
      </c>
      <c r="C132" s="75">
        <f ca="1">SUM(C$3:C37)</f>
        <v>1169</v>
      </c>
      <c r="D132" s="75">
        <f ca="1">SUM(D$3:D37)</f>
        <v>1422</v>
      </c>
      <c r="E132" s="75">
        <f ca="1">SUM(E$3:E37)</f>
        <v>1665</v>
      </c>
      <c r="AP132"/>
      <c r="AQ132"/>
      <c r="AR132"/>
      <c r="AS132"/>
      <c r="AT132"/>
      <c r="AU132"/>
    </row>
    <row r="133" spans="1:47" ht="16.5" x14ac:dyDescent="0.3">
      <c r="A133" s="75">
        <f t="shared" si="40"/>
        <v>36</v>
      </c>
      <c r="B133" s="75">
        <f ca="1">SUM(B$3:B38)</f>
        <v>1730</v>
      </c>
      <c r="C133" s="75">
        <f ca="1">SUM(C$3:C38)</f>
        <v>1212</v>
      </c>
      <c r="D133" s="75">
        <f ca="1">SUM(D$3:D38)</f>
        <v>1450</v>
      </c>
      <c r="E133" s="75">
        <f ca="1">SUM(E$3:E38)</f>
        <v>1683</v>
      </c>
      <c r="AP133"/>
      <c r="AQ133"/>
      <c r="AR133"/>
      <c r="AS133"/>
      <c r="AT133"/>
      <c r="AU133"/>
    </row>
    <row r="134" spans="1:47" ht="16.5" x14ac:dyDescent="0.3">
      <c r="A134" s="75">
        <f t="shared" si="40"/>
        <v>37</v>
      </c>
      <c r="B134" s="75">
        <f ca="1">SUM(B$3:B39)</f>
        <v>1762</v>
      </c>
      <c r="C134" s="75">
        <f ca="1">SUM(C$3:C39)</f>
        <v>1255</v>
      </c>
      <c r="D134" s="75">
        <f ca="1">SUM(D$3:D39)</f>
        <v>1482</v>
      </c>
      <c r="E134" s="75">
        <f ca="1">SUM(E$3:E39)</f>
        <v>1716</v>
      </c>
      <c r="AP134"/>
      <c r="AQ134"/>
      <c r="AR134"/>
      <c r="AS134"/>
      <c r="AT134"/>
      <c r="AU134"/>
    </row>
    <row r="135" spans="1:47" ht="16.5" x14ac:dyDescent="0.3">
      <c r="A135" s="75">
        <f t="shared" si="40"/>
        <v>38</v>
      </c>
      <c r="B135" s="75">
        <f ca="1">SUM(B$3:B40)</f>
        <v>1823</v>
      </c>
      <c r="C135" s="75">
        <f ca="1">SUM(C$3:C40)</f>
        <v>1299</v>
      </c>
      <c r="D135" s="75">
        <f ca="1">SUM(D$3:D40)</f>
        <v>1521</v>
      </c>
      <c r="E135" s="75">
        <f ca="1">SUM(E$3:E40)</f>
        <v>1776</v>
      </c>
      <c r="AP135"/>
      <c r="AQ135"/>
      <c r="AR135"/>
      <c r="AS135"/>
      <c r="AT135"/>
      <c r="AU135"/>
    </row>
    <row r="136" spans="1:47" ht="16.5" x14ac:dyDescent="0.3">
      <c r="A136" s="75">
        <f t="shared" si="40"/>
        <v>39</v>
      </c>
      <c r="B136" s="75">
        <f ca="1">SUM(B$3:B41)</f>
        <v>1867</v>
      </c>
      <c r="C136" s="75">
        <f ca="1">SUM(C$3:C41)</f>
        <v>1343</v>
      </c>
      <c r="D136" s="75">
        <f ca="1">SUM(D$3:D41)</f>
        <v>1580</v>
      </c>
      <c r="E136" s="75">
        <f ca="1">SUM(E$3:E41)</f>
        <v>1835</v>
      </c>
      <c r="AP136"/>
      <c r="AQ136"/>
      <c r="AR136"/>
      <c r="AS136"/>
      <c r="AT136"/>
      <c r="AU136"/>
    </row>
    <row r="137" spans="1:47" ht="16.5" x14ac:dyDescent="0.3">
      <c r="A137" s="75">
        <f t="shared" si="40"/>
        <v>40</v>
      </c>
      <c r="B137" s="75">
        <f ca="1">SUM(B$3:B42)</f>
        <v>1891</v>
      </c>
      <c r="C137" s="75">
        <f ca="1">SUM(C$3:C42)</f>
        <v>1389</v>
      </c>
      <c r="D137" s="75">
        <f ca="1">SUM(D$3:D42)</f>
        <v>1617</v>
      </c>
      <c r="E137" s="75">
        <f ca="1">SUM(E$3:E42)</f>
        <v>1863</v>
      </c>
      <c r="AP137"/>
      <c r="AQ137"/>
      <c r="AR137"/>
      <c r="AS137"/>
      <c r="AT137"/>
      <c r="AU137"/>
    </row>
    <row r="138" spans="1:47" ht="16.5" x14ac:dyDescent="0.3">
      <c r="A138" s="75">
        <f t="shared" si="40"/>
        <v>41</v>
      </c>
      <c r="B138" s="75">
        <f ca="1">SUM(B$3:B43)</f>
        <v>1938</v>
      </c>
      <c r="C138" s="75">
        <f ca="1">SUM(C$3:C43)</f>
        <v>1435</v>
      </c>
      <c r="D138" s="75">
        <f ca="1">SUM(D$3:D43)</f>
        <v>1658</v>
      </c>
      <c r="E138" s="75">
        <f ca="1">SUM(E$3:E43)</f>
        <v>1907</v>
      </c>
      <c r="AP138"/>
      <c r="AQ138"/>
      <c r="AR138"/>
      <c r="AS138"/>
      <c r="AT138"/>
      <c r="AU138"/>
    </row>
    <row r="139" spans="1:47" ht="16.5" x14ac:dyDescent="0.3">
      <c r="A139" s="75">
        <f t="shared" si="40"/>
        <v>42</v>
      </c>
      <c r="B139" s="75">
        <f ca="1">SUM(B$3:B44)</f>
        <v>2005</v>
      </c>
      <c r="C139" s="75">
        <f ca="1">SUM(C$3:C44)</f>
        <v>1482</v>
      </c>
      <c r="D139" s="75">
        <f ca="1">SUM(D$3:D44)</f>
        <v>1718</v>
      </c>
      <c r="E139" s="75">
        <f ca="1">SUM(E$3:E44)</f>
        <v>1971</v>
      </c>
      <c r="AP139"/>
      <c r="AQ139"/>
      <c r="AR139"/>
      <c r="AS139"/>
      <c r="AT139"/>
      <c r="AU139"/>
    </row>
    <row r="140" spans="1:47" ht="16.5" x14ac:dyDescent="0.3">
      <c r="A140" s="75">
        <f t="shared" si="40"/>
        <v>43</v>
      </c>
      <c r="B140" s="75">
        <f ca="1">SUM(B$3:B45)</f>
        <v>2041</v>
      </c>
      <c r="C140" s="75">
        <f ca="1">SUM(C$3:C45)</f>
        <v>1529</v>
      </c>
      <c r="D140" s="75">
        <f ca="1">SUM(D$3:D45)</f>
        <v>1783</v>
      </c>
      <c r="E140" s="75">
        <f ca="1">SUM(E$3:E45)</f>
        <v>2022</v>
      </c>
      <c r="AP140"/>
      <c r="AQ140"/>
      <c r="AR140"/>
      <c r="AS140"/>
      <c r="AT140"/>
      <c r="AU140"/>
    </row>
    <row r="141" spans="1:47" ht="16.5" x14ac:dyDescent="0.3">
      <c r="A141" s="75">
        <f t="shared" si="40"/>
        <v>44</v>
      </c>
      <c r="B141" s="75">
        <f ca="1">SUM(B$3:B46)</f>
        <v>2100</v>
      </c>
      <c r="C141" s="75">
        <f ca="1">SUM(C$3:C46)</f>
        <v>1576</v>
      </c>
      <c r="D141" s="75">
        <f ca="1">SUM(D$3:D46)</f>
        <v>1824</v>
      </c>
      <c r="E141" s="75">
        <f ca="1">SUM(E$3:E46)</f>
        <v>2046</v>
      </c>
      <c r="AP141"/>
      <c r="AQ141"/>
      <c r="AR141"/>
      <c r="AS141"/>
      <c r="AT141"/>
      <c r="AU141"/>
    </row>
    <row r="142" spans="1:47" ht="16.5" x14ac:dyDescent="0.3">
      <c r="A142" s="75">
        <f t="shared" si="40"/>
        <v>45</v>
      </c>
      <c r="B142" s="75">
        <f ca="1">SUM(B$3:B47)</f>
        <v>2139</v>
      </c>
      <c r="C142" s="75">
        <f ca="1">SUM(C$3:C47)</f>
        <v>1624</v>
      </c>
      <c r="D142" s="75">
        <f ca="1">SUM(D$3:D47)</f>
        <v>1863</v>
      </c>
      <c r="E142" s="75">
        <f ca="1">SUM(E$3:E47)</f>
        <v>2081</v>
      </c>
      <c r="AP142"/>
      <c r="AQ142"/>
      <c r="AR142"/>
      <c r="AS142"/>
      <c r="AT142"/>
      <c r="AU142"/>
    </row>
    <row r="143" spans="1:47" ht="16.5" x14ac:dyDescent="0.3">
      <c r="A143" s="75">
        <f t="shared" si="40"/>
        <v>46</v>
      </c>
      <c r="B143" s="75">
        <f ca="1">SUM(B$3:B48)</f>
        <v>2186</v>
      </c>
      <c r="C143" s="75">
        <f ca="1">SUM(C$3:C48)</f>
        <v>1672</v>
      </c>
      <c r="D143" s="75">
        <f ca="1">SUM(D$3:D48)</f>
        <v>1912</v>
      </c>
      <c r="E143" s="75">
        <f ca="1">SUM(E$3:E48)</f>
        <v>2139</v>
      </c>
      <c r="AP143"/>
      <c r="AQ143"/>
      <c r="AR143"/>
      <c r="AS143"/>
      <c r="AT143"/>
      <c r="AU143"/>
    </row>
    <row r="144" spans="1:47" ht="16.5" x14ac:dyDescent="0.3">
      <c r="A144" s="75">
        <f t="shared" si="40"/>
        <v>47</v>
      </c>
      <c r="B144" s="75">
        <f ca="1">SUM(B$3:B49)</f>
        <v>2229</v>
      </c>
      <c r="C144" s="75">
        <f ca="1">SUM(C$3:C49)</f>
        <v>1721</v>
      </c>
      <c r="D144" s="75">
        <f ca="1">SUM(D$3:D49)</f>
        <v>1989</v>
      </c>
      <c r="E144" s="75">
        <f ca="1">SUM(E$3:E49)</f>
        <v>2195</v>
      </c>
      <c r="AP144"/>
      <c r="AQ144"/>
      <c r="AR144"/>
      <c r="AS144"/>
      <c r="AT144"/>
      <c r="AU144"/>
    </row>
    <row r="145" spans="1:47" ht="16.5" x14ac:dyDescent="0.3">
      <c r="A145" s="75">
        <f t="shared" si="40"/>
        <v>48</v>
      </c>
      <c r="B145" s="75">
        <f ca="1">SUM(B$3:B50)</f>
        <v>2263</v>
      </c>
      <c r="C145" s="75">
        <f ca="1">SUM(C$3:C50)</f>
        <v>1770</v>
      </c>
      <c r="D145" s="75">
        <f ca="1">SUM(D$3:D50)</f>
        <v>2040</v>
      </c>
      <c r="E145" s="75">
        <f ca="1">SUM(E$3:E50)</f>
        <v>2239</v>
      </c>
      <c r="AP145"/>
      <c r="AQ145"/>
      <c r="AR145"/>
      <c r="AS145"/>
      <c r="AT145"/>
      <c r="AU145"/>
    </row>
    <row r="146" spans="1:47" ht="16.5" x14ac:dyDescent="0.3">
      <c r="A146" s="75">
        <f t="shared" si="40"/>
        <v>49</v>
      </c>
      <c r="B146" s="75">
        <f ca="1">SUM(B$3:B51)</f>
        <v>2363</v>
      </c>
      <c r="C146" s="75">
        <f ca="1">SUM(C$3:C51)</f>
        <v>1820</v>
      </c>
      <c r="D146" s="75">
        <f ca="1">SUM(D$3:D51)</f>
        <v>2087</v>
      </c>
      <c r="E146" s="75">
        <f ca="1">SUM(E$3:E51)</f>
        <v>2275</v>
      </c>
      <c r="AP146"/>
      <c r="AQ146"/>
      <c r="AR146"/>
      <c r="AS146"/>
      <c r="AT146"/>
      <c r="AU146"/>
    </row>
    <row r="147" spans="1:47" ht="16.5" x14ac:dyDescent="0.3">
      <c r="A147" s="75">
        <f t="shared" si="40"/>
        <v>50</v>
      </c>
      <c r="B147" s="75">
        <f ca="1">SUM(B$3:B52)</f>
        <v>2387</v>
      </c>
      <c r="C147" s="75">
        <f ca="1">SUM(C$3:C52)</f>
        <v>1870</v>
      </c>
      <c r="D147" s="75">
        <f ca="1">SUM(D$3:D52)</f>
        <v>2151</v>
      </c>
      <c r="E147" s="75">
        <f ca="1">SUM(E$3:E52)</f>
        <v>2325</v>
      </c>
      <c r="AP147"/>
      <c r="AQ147"/>
      <c r="AR147"/>
      <c r="AS147"/>
      <c r="AT147"/>
      <c r="AU147"/>
    </row>
    <row r="148" spans="1:47" ht="16.5" x14ac:dyDescent="0.3">
      <c r="A148" s="75">
        <f t="shared" si="40"/>
        <v>51</v>
      </c>
      <c r="B148" s="75">
        <f ca="1">SUM(B$3:B53)</f>
        <v>2464</v>
      </c>
      <c r="C148" s="75">
        <f ca="1">SUM(C$3:C53)</f>
        <v>1921</v>
      </c>
      <c r="D148" s="75">
        <f ca="1">SUM(D$3:D53)</f>
        <v>2211</v>
      </c>
      <c r="E148" s="75">
        <f ca="1">SUM(E$3:E53)</f>
        <v>2375</v>
      </c>
      <c r="AP148"/>
      <c r="AQ148"/>
      <c r="AR148"/>
      <c r="AS148"/>
      <c r="AT148"/>
      <c r="AU148"/>
    </row>
    <row r="149" spans="1:47" ht="16.5" x14ac:dyDescent="0.3">
      <c r="A149" s="75">
        <f t="shared" si="40"/>
        <v>52</v>
      </c>
      <c r="B149" s="75">
        <f ca="1">SUM(B$3:B54)</f>
        <v>2498</v>
      </c>
      <c r="C149" s="75">
        <f ca="1">SUM(C$3:C54)</f>
        <v>1972</v>
      </c>
      <c r="D149" s="75">
        <f ca="1">SUM(D$3:D54)</f>
        <v>2245</v>
      </c>
      <c r="E149" s="75">
        <f ca="1">SUM(E$3:E54)</f>
        <v>2407</v>
      </c>
      <c r="AP149"/>
      <c r="AQ149"/>
      <c r="AR149"/>
      <c r="AS149"/>
      <c r="AT149"/>
      <c r="AU149"/>
    </row>
    <row r="150" spans="1:47" ht="16.5" x14ac:dyDescent="0.3">
      <c r="A150" s="75">
        <f t="shared" si="40"/>
        <v>53</v>
      </c>
      <c r="B150" s="75">
        <f ca="1">SUM(B$3:B55)</f>
        <v>2553</v>
      </c>
      <c r="C150" s="75">
        <f ca="1">SUM(C$3:C55)</f>
        <v>2023</v>
      </c>
      <c r="D150" s="75">
        <f ca="1">SUM(D$3:D55)</f>
        <v>2296</v>
      </c>
      <c r="E150" s="75">
        <f ca="1">SUM(E$3:E55)</f>
        <v>2448</v>
      </c>
      <c r="AP150"/>
      <c r="AQ150"/>
      <c r="AR150"/>
      <c r="AS150"/>
      <c r="AT150"/>
      <c r="AU150"/>
    </row>
    <row r="151" spans="1:47" ht="16.5" x14ac:dyDescent="0.3">
      <c r="A151" s="75">
        <f t="shared" si="40"/>
        <v>54</v>
      </c>
      <c r="B151" s="75">
        <f ca="1">SUM(B$3:B56)</f>
        <v>2606</v>
      </c>
      <c r="C151" s="75">
        <f ca="1">SUM(C$3:C56)</f>
        <v>2075</v>
      </c>
      <c r="D151" s="75">
        <f ca="1">SUM(D$3:D56)</f>
        <v>2349</v>
      </c>
      <c r="E151" s="75">
        <f ca="1">SUM(E$3:E56)</f>
        <v>2513</v>
      </c>
      <c r="AP151"/>
      <c r="AQ151"/>
      <c r="AR151"/>
      <c r="AS151"/>
      <c r="AT151"/>
      <c r="AU151"/>
    </row>
    <row r="152" spans="1:47" ht="16.5" x14ac:dyDescent="0.3">
      <c r="A152" s="75">
        <f t="shared" si="40"/>
        <v>55</v>
      </c>
      <c r="B152" s="75">
        <f ca="1">SUM(B$3:B57)</f>
        <v>2649</v>
      </c>
      <c r="C152" s="75">
        <f ca="1">SUM(C$3:C57)</f>
        <v>2128</v>
      </c>
      <c r="D152" s="75">
        <f ca="1">SUM(D$3:D57)</f>
        <v>2413</v>
      </c>
      <c r="E152" s="75">
        <f ca="1">SUM(E$3:E57)</f>
        <v>2565</v>
      </c>
      <c r="AP152"/>
      <c r="AQ152"/>
      <c r="AR152"/>
      <c r="AS152"/>
      <c r="AT152"/>
      <c r="AU152"/>
    </row>
    <row r="153" spans="1:47" ht="16.5" x14ac:dyDescent="0.3">
      <c r="A153" s="75">
        <f t="shared" si="40"/>
        <v>56</v>
      </c>
      <c r="B153" s="75">
        <f ca="1">SUM(B$3:B58)</f>
        <v>2687</v>
      </c>
      <c r="C153" s="75">
        <f ca="1">SUM(C$3:C58)</f>
        <v>2181</v>
      </c>
      <c r="D153" s="75">
        <f ca="1">SUM(D$3:D58)</f>
        <v>2451</v>
      </c>
      <c r="E153" s="75">
        <f ca="1">SUM(E$3:E58)</f>
        <v>2592</v>
      </c>
      <c r="AP153"/>
      <c r="AQ153"/>
      <c r="AR153"/>
      <c r="AS153"/>
      <c r="AT153"/>
      <c r="AU153"/>
    </row>
    <row r="154" spans="1:47" ht="16.5" x14ac:dyDescent="0.3">
      <c r="A154" s="75">
        <f t="shared" si="40"/>
        <v>57</v>
      </c>
      <c r="B154" s="75">
        <f ca="1">SUM(B$3:B59)</f>
        <v>2758</v>
      </c>
      <c r="C154" s="75">
        <f ca="1">SUM(C$3:C59)</f>
        <v>2236</v>
      </c>
      <c r="D154" s="75">
        <f ca="1">SUM(D$3:D59)</f>
        <v>2491</v>
      </c>
      <c r="E154" s="75">
        <f ca="1">SUM(E$3:E59)</f>
        <v>2616</v>
      </c>
      <c r="AP154"/>
      <c r="AQ154"/>
      <c r="AR154"/>
      <c r="AS154"/>
      <c r="AT154"/>
      <c r="AU154"/>
    </row>
    <row r="155" spans="1:47" ht="16.5" x14ac:dyDescent="0.3">
      <c r="A155" s="75">
        <f t="shared" si="40"/>
        <v>58</v>
      </c>
      <c r="B155" s="75">
        <f ca="1">SUM(B$3:B60)</f>
        <v>2798</v>
      </c>
      <c r="C155" s="75">
        <f ca="1">SUM(C$3:C60)</f>
        <v>2291</v>
      </c>
      <c r="D155" s="75">
        <f ca="1">SUM(D$3:D60)</f>
        <v>2540</v>
      </c>
      <c r="E155" s="75">
        <f ca="1">SUM(E$3:E60)</f>
        <v>2680</v>
      </c>
      <c r="AP155"/>
      <c r="AQ155"/>
      <c r="AR155"/>
      <c r="AS155"/>
      <c r="AT155"/>
      <c r="AU155"/>
    </row>
    <row r="156" spans="1:47" ht="16.5" x14ac:dyDescent="0.3">
      <c r="A156" s="75">
        <f t="shared" si="40"/>
        <v>59</v>
      </c>
      <c r="B156" s="75">
        <f ca="1">SUM(B$3:B61)</f>
        <v>2834</v>
      </c>
      <c r="C156" s="75">
        <f ca="1">SUM(C$3:C61)</f>
        <v>2347</v>
      </c>
      <c r="D156" s="75">
        <f ca="1">SUM(D$3:D61)</f>
        <v>2610</v>
      </c>
      <c r="E156" s="75">
        <f ca="1">SUM(E$3:E61)</f>
        <v>2780</v>
      </c>
      <c r="AP156"/>
      <c r="AQ156"/>
      <c r="AR156"/>
      <c r="AS156"/>
      <c r="AT156"/>
      <c r="AU156"/>
    </row>
    <row r="157" spans="1:47" ht="16.5" x14ac:dyDescent="0.3">
      <c r="A157" s="75">
        <f t="shared" si="40"/>
        <v>60</v>
      </c>
      <c r="B157" s="75">
        <f ca="1">SUM(B$3:B62)</f>
        <v>2875</v>
      </c>
      <c r="C157" s="75">
        <f ca="1">SUM(C$3:C62)</f>
        <v>2403</v>
      </c>
      <c r="D157" s="75">
        <f ca="1">SUM(D$3:D62)</f>
        <v>2648</v>
      </c>
      <c r="E157" s="75">
        <f ca="1">SUM(E$3:E62)</f>
        <v>2805</v>
      </c>
      <c r="AP157"/>
      <c r="AQ157"/>
      <c r="AR157"/>
      <c r="AS157"/>
      <c r="AT157"/>
      <c r="AU157"/>
    </row>
    <row r="158" spans="1:47" ht="16.5" x14ac:dyDescent="0.3">
      <c r="A158" s="75">
        <f t="shared" si="40"/>
        <v>61</v>
      </c>
      <c r="B158" s="75">
        <f ca="1">SUM(B$3:B63)</f>
        <v>2940</v>
      </c>
      <c r="C158" s="75">
        <f ca="1">SUM(C$3:C63)</f>
        <v>2460</v>
      </c>
      <c r="D158" s="75">
        <f ca="1">SUM(D$3:D63)</f>
        <v>2703</v>
      </c>
      <c r="E158" s="75">
        <f ca="1">SUM(E$3:E63)</f>
        <v>2839</v>
      </c>
      <c r="AP158"/>
      <c r="AQ158"/>
      <c r="AR158"/>
      <c r="AS158"/>
      <c r="AT158"/>
      <c r="AU158"/>
    </row>
    <row r="159" spans="1:47" ht="16.5" x14ac:dyDescent="0.3">
      <c r="A159" s="75">
        <f t="shared" si="40"/>
        <v>62</v>
      </c>
      <c r="B159" s="75">
        <f ca="1">SUM(B$3:B64)</f>
        <v>3000</v>
      </c>
      <c r="C159" s="75">
        <f ca="1">SUM(C$3:C64)</f>
        <v>2518</v>
      </c>
      <c r="D159" s="75">
        <f ca="1">SUM(D$3:D64)</f>
        <v>2763</v>
      </c>
      <c r="E159" s="75">
        <f ca="1">SUM(E$3:E64)</f>
        <v>2888</v>
      </c>
      <c r="AP159"/>
      <c r="AQ159"/>
      <c r="AR159"/>
      <c r="AS159"/>
      <c r="AT159"/>
      <c r="AU159"/>
    </row>
    <row r="160" spans="1:47" ht="16.5" x14ac:dyDescent="0.3">
      <c r="A160" s="75">
        <f t="shared" si="40"/>
        <v>63</v>
      </c>
      <c r="B160" s="75">
        <f ca="1">SUM(B$3:B65)</f>
        <v>3037</v>
      </c>
      <c r="C160" s="75">
        <f ca="1">SUM(C$3:C65)</f>
        <v>2577</v>
      </c>
      <c r="D160" s="75">
        <f ca="1">SUM(D$3:D65)</f>
        <v>2833</v>
      </c>
      <c r="E160" s="75">
        <f ca="1">SUM(E$3:E65)</f>
        <v>2948</v>
      </c>
      <c r="AP160"/>
      <c r="AQ160"/>
      <c r="AR160"/>
      <c r="AS160"/>
      <c r="AT160"/>
      <c r="AU160"/>
    </row>
    <row r="161" spans="1:47" ht="16.5" x14ac:dyDescent="0.3">
      <c r="A161" s="75">
        <f t="shared" si="40"/>
        <v>64</v>
      </c>
      <c r="B161" s="75">
        <f ca="1">SUM(B$3:B66)</f>
        <v>3064</v>
      </c>
      <c r="C161" s="75">
        <f ca="1">SUM(C$3:C66)</f>
        <v>2636</v>
      </c>
      <c r="D161" s="75">
        <f ca="1">SUM(D$3:D66)</f>
        <v>2877</v>
      </c>
      <c r="E161" s="75">
        <f ca="1">SUM(E$3:E66)</f>
        <v>2986</v>
      </c>
      <c r="AP161"/>
      <c r="AQ161"/>
      <c r="AR161"/>
      <c r="AS161"/>
      <c r="AT161"/>
      <c r="AU161"/>
    </row>
    <row r="162" spans="1:47" ht="16.5" x14ac:dyDescent="0.3">
      <c r="A162" s="75">
        <f t="shared" si="40"/>
        <v>65</v>
      </c>
      <c r="B162" s="75">
        <f ca="1">SUM(B$3:B67)</f>
        <v>3134</v>
      </c>
      <c r="C162" s="75">
        <f ca="1">SUM(C$3:C67)</f>
        <v>2696</v>
      </c>
      <c r="D162" s="75">
        <f ca="1">SUM(D$3:D67)</f>
        <v>2910</v>
      </c>
      <c r="E162" s="75">
        <f ca="1">SUM(E$3:E67)</f>
        <v>3020</v>
      </c>
      <c r="AP162"/>
      <c r="AQ162"/>
      <c r="AR162"/>
      <c r="AS162"/>
      <c r="AT162"/>
      <c r="AU162"/>
    </row>
    <row r="163" spans="1:47" ht="16.5" x14ac:dyDescent="0.3">
      <c r="A163" s="75">
        <f t="shared" ref="A163:A181" si="41">A68</f>
        <v>66</v>
      </c>
      <c r="B163" s="75">
        <f ca="1">SUM(B$3:B68)</f>
        <v>3173</v>
      </c>
      <c r="C163" s="75">
        <f ca="1">SUM(C$3:C68)</f>
        <v>2756</v>
      </c>
      <c r="D163" s="75">
        <f ca="1">SUM(D$3:D68)</f>
        <v>2975</v>
      </c>
      <c r="E163" s="75">
        <f ca="1">SUM(E$3:E68)</f>
        <v>3090</v>
      </c>
      <c r="AP163"/>
      <c r="AQ163"/>
      <c r="AR163"/>
      <c r="AS163"/>
      <c r="AT163"/>
      <c r="AU163"/>
    </row>
    <row r="164" spans="1:47" ht="16.5" x14ac:dyDescent="0.3">
      <c r="A164" s="75">
        <f t="shared" si="41"/>
        <v>67</v>
      </c>
      <c r="B164" s="75">
        <f ca="1">SUM(B$3:B69)</f>
        <v>3212</v>
      </c>
      <c r="C164" s="75">
        <f ca="1">SUM(C$3:C69)</f>
        <v>2816</v>
      </c>
      <c r="D164" s="75">
        <f ca="1">SUM(D$3:D69)</f>
        <v>3043</v>
      </c>
      <c r="E164" s="75">
        <f ca="1">SUM(E$3:E69)</f>
        <v>3158</v>
      </c>
      <c r="AP164"/>
      <c r="AQ164"/>
      <c r="AR164"/>
      <c r="AS164"/>
      <c r="AT164"/>
      <c r="AU164"/>
    </row>
    <row r="165" spans="1:47" ht="16.5" x14ac:dyDescent="0.3">
      <c r="A165" s="75">
        <f t="shared" si="41"/>
        <v>68</v>
      </c>
      <c r="B165" s="75">
        <f ca="1">SUM(B$3:B70)</f>
        <v>3276</v>
      </c>
      <c r="C165" s="75">
        <f ca="1">SUM(C$3:C70)</f>
        <v>2876</v>
      </c>
      <c r="D165" s="75">
        <f ca="1">SUM(D$3:D70)</f>
        <v>3077</v>
      </c>
      <c r="E165" s="75">
        <f ca="1">SUM(E$3:E70)</f>
        <v>3197</v>
      </c>
      <c r="AP165"/>
      <c r="AQ165"/>
      <c r="AR165"/>
      <c r="AS165"/>
      <c r="AT165"/>
      <c r="AU165"/>
    </row>
    <row r="166" spans="1:47" ht="16.5" x14ac:dyDescent="0.3">
      <c r="A166" s="75">
        <f t="shared" si="41"/>
        <v>69</v>
      </c>
      <c r="B166" s="75">
        <f ca="1">SUM(B$3:B71)</f>
        <v>3311</v>
      </c>
      <c r="C166" s="75">
        <f ca="1">SUM(C$3:C71)</f>
        <v>2937</v>
      </c>
      <c r="D166" s="75">
        <f ca="1">SUM(D$3:D71)</f>
        <v>3132</v>
      </c>
      <c r="E166" s="75">
        <f ca="1">SUM(E$3:E71)</f>
        <v>3225</v>
      </c>
      <c r="AP166"/>
      <c r="AQ166"/>
      <c r="AR166"/>
      <c r="AS166"/>
      <c r="AT166"/>
      <c r="AU166"/>
    </row>
    <row r="167" spans="1:47" ht="16.5" x14ac:dyDescent="0.3">
      <c r="A167" s="75">
        <f t="shared" si="41"/>
        <v>70</v>
      </c>
      <c r="B167" s="75">
        <f ca="1">SUM(B$3:B72)</f>
        <v>3366</v>
      </c>
      <c r="C167" s="75">
        <f ca="1">SUM(C$3:C72)</f>
        <v>2999</v>
      </c>
      <c r="D167" s="75">
        <f ca="1">SUM(D$3:D72)</f>
        <v>3192</v>
      </c>
      <c r="E167" s="75">
        <f ca="1">SUM(E$3:E72)</f>
        <v>3281</v>
      </c>
      <c r="AP167"/>
      <c r="AQ167"/>
      <c r="AR167"/>
      <c r="AS167"/>
      <c r="AT167"/>
      <c r="AU167"/>
    </row>
    <row r="168" spans="1:47" ht="16.5" x14ac:dyDescent="0.3">
      <c r="A168" s="75">
        <f t="shared" si="41"/>
        <v>71</v>
      </c>
      <c r="B168" s="75">
        <f ca="1">SUM(B$3:B73)</f>
        <v>3430</v>
      </c>
      <c r="C168" s="75">
        <f ca="1">SUM(C$3:C73)</f>
        <v>3063</v>
      </c>
      <c r="D168" s="75">
        <f ca="1">SUM(D$3:D73)</f>
        <v>3253</v>
      </c>
      <c r="E168" s="75">
        <f ca="1">SUM(E$3:E73)</f>
        <v>3336</v>
      </c>
      <c r="AP168"/>
      <c r="AQ168"/>
      <c r="AR168"/>
      <c r="AS168"/>
      <c r="AT168"/>
      <c r="AU168"/>
    </row>
    <row r="169" spans="1:47" ht="16.5" x14ac:dyDescent="0.3">
      <c r="A169" s="75">
        <f t="shared" si="41"/>
        <v>72</v>
      </c>
      <c r="B169" s="75">
        <f ca="1">SUM(B$3:B74)</f>
        <v>3476</v>
      </c>
      <c r="C169" s="75">
        <f ca="1">SUM(C$3:C74)</f>
        <v>3127</v>
      </c>
      <c r="D169" s="75">
        <f ca="1">SUM(D$3:D74)</f>
        <v>3304</v>
      </c>
      <c r="E169" s="75">
        <f ca="1">SUM(E$3:E74)</f>
        <v>3370</v>
      </c>
      <c r="AP169"/>
      <c r="AQ169"/>
      <c r="AR169"/>
      <c r="AS169"/>
      <c r="AT169"/>
      <c r="AU169"/>
    </row>
    <row r="170" spans="1:47" ht="16.5" x14ac:dyDescent="0.3">
      <c r="A170" s="75">
        <f t="shared" si="41"/>
        <v>73</v>
      </c>
      <c r="B170" s="75">
        <f ca="1">SUM(B$3:B75)</f>
        <v>3534</v>
      </c>
      <c r="C170" s="75">
        <f ca="1">SUM(C$3:C75)</f>
        <v>3192</v>
      </c>
      <c r="D170" s="75">
        <f ca="1">SUM(D$3:D75)</f>
        <v>3360</v>
      </c>
      <c r="E170" s="75">
        <f ca="1">SUM(E$3:E75)</f>
        <v>3394</v>
      </c>
      <c r="AP170"/>
      <c r="AQ170"/>
      <c r="AR170"/>
      <c r="AS170"/>
      <c r="AT170"/>
      <c r="AU170"/>
    </row>
    <row r="171" spans="1:47" ht="16.5" x14ac:dyDescent="0.3">
      <c r="A171" s="75">
        <f t="shared" si="41"/>
        <v>74</v>
      </c>
      <c r="B171" s="75">
        <f ca="1">SUM(B$3:B76)</f>
        <v>3596</v>
      </c>
      <c r="C171" s="75">
        <f ca="1">SUM(C$3:C76)</f>
        <v>3257</v>
      </c>
      <c r="D171" s="75">
        <f ca="1">SUM(D$3:D76)</f>
        <v>3431</v>
      </c>
      <c r="E171" s="75">
        <f ca="1">SUM(E$3:E76)</f>
        <v>3453</v>
      </c>
      <c r="AP171"/>
      <c r="AQ171"/>
      <c r="AR171"/>
      <c r="AS171"/>
      <c r="AT171"/>
      <c r="AU171"/>
    </row>
    <row r="172" spans="1:47" ht="16.5" x14ac:dyDescent="0.3">
      <c r="A172" s="75">
        <f t="shared" si="41"/>
        <v>75</v>
      </c>
      <c r="B172" s="75">
        <f ca="1">SUM(B$3:B77)</f>
        <v>3628</v>
      </c>
      <c r="C172" s="75">
        <f ca="1">SUM(C$3:C77)</f>
        <v>3322</v>
      </c>
      <c r="D172" s="75">
        <f ca="1">SUM(D$3:D77)</f>
        <v>3496</v>
      </c>
      <c r="E172" s="75">
        <f ca="1">SUM(E$3:E77)</f>
        <v>3518</v>
      </c>
      <c r="AP172"/>
      <c r="AQ172"/>
      <c r="AR172"/>
      <c r="AS172"/>
      <c r="AT172"/>
      <c r="AU172"/>
    </row>
    <row r="173" spans="1:47" ht="16.5" x14ac:dyDescent="0.3">
      <c r="A173" s="75">
        <f t="shared" si="41"/>
        <v>76</v>
      </c>
      <c r="B173" s="75">
        <f ca="1">SUM(B$3:B78)</f>
        <v>3675</v>
      </c>
      <c r="C173" s="75">
        <f ca="1">SUM(C$3:C78)</f>
        <v>3389</v>
      </c>
      <c r="D173" s="75">
        <f ca="1">SUM(D$3:D78)</f>
        <v>3532</v>
      </c>
      <c r="E173" s="75">
        <f ca="1">SUM(E$3:E78)</f>
        <v>3556</v>
      </c>
      <c r="AP173"/>
      <c r="AQ173"/>
      <c r="AR173"/>
      <c r="AS173"/>
      <c r="AT173"/>
      <c r="AU173"/>
    </row>
    <row r="174" spans="1:47" ht="16.5" x14ac:dyDescent="0.3">
      <c r="A174" s="75">
        <f t="shared" si="41"/>
        <v>77</v>
      </c>
      <c r="B174" s="75">
        <f ca="1">SUM(B$3:B79)</f>
        <v>3700</v>
      </c>
      <c r="C174" s="75">
        <f ca="1">SUM(C$3:C79)</f>
        <v>3456</v>
      </c>
      <c r="D174" s="75">
        <f ca="1">SUM(D$3:D79)</f>
        <v>3584</v>
      </c>
      <c r="E174" s="75">
        <f ca="1">SUM(E$3:E79)</f>
        <v>3597</v>
      </c>
      <c r="AP174"/>
      <c r="AQ174"/>
      <c r="AR174"/>
      <c r="AS174"/>
      <c r="AT174"/>
      <c r="AU174"/>
    </row>
    <row r="175" spans="1:47" ht="16.5" x14ac:dyDescent="0.3">
      <c r="A175" s="75">
        <f t="shared" si="41"/>
        <v>78</v>
      </c>
      <c r="B175" s="75">
        <f ca="1">SUM(B$3:B80)</f>
        <v>3735</v>
      </c>
      <c r="C175" s="75">
        <f ca="1">SUM(C$3:C80)</f>
        <v>3524</v>
      </c>
      <c r="D175" s="75">
        <f ca="1">SUM(D$3:D80)</f>
        <v>3634</v>
      </c>
      <c r="E175" s="75">
        <f ca="1">SUM(E$3:E80)</f>
        <v>3648</v>
      </c>
      <c r="AP175"/>
      <c r="AQ175"/>
      <c r="AR175"/>
      <c r="AS175"/>
      <c r="AT175"/>
      <c r="AU175"/>
    </row>
    <row r="176" spans="1:47" ht="16.5" x14ac:dyDescent="0.3">
      <c r="A176" s="75">
        <f t="shared" si="41"/>
        <v>79</v>
      </c>
      <c r="B176" s="75">
        <f ca="1">SUM(B$3:B81)</f>
        <v>3785</v>
      </c>
      <c r="C176" s="75">
        <f ca="1">SUM(C$3:C81)</f>
        <v>3594</v>
      </c>
      <c r="D176" s="75">
        <f ca="1">SUM(D$3:D81)</f>
        <v>3714</v>
      </c>
      <c r="E176" s="75">
        <f ca="1">SUM(E$3:E81)</f>
        <v>3719</v>
      </c>
      <c r="AP176"/>
      <c r="AQ176"/>
      <c r="AR176"/>
      <c r="AS176"/>
      <c r="AT176"/>
      <c r="AU176"/>
    </row>
    <row r="177" spans="1:47" ht="16.5" x14ac:dyDescent="0.3">
      <c r="A177" s="75">
        <f t="shared" si="41"/>
        <v>80</v>
      </c>
      <c r="B177" s="75">
        <f ca="1">SUM(B$3:B82)</f>
        <v>3841</v>
      </c>
      <c r="C177" s="75">
        <f ca="1">SUM(C$3:C82)</f>
        <v>3664</v>
      </c>
      <c r="D177" s="75">
        <f ca="1">SUM(D$3:D82)</f>
        <v>3760</v>
      </c>
      <c r="E177" s="75">
        <f ca="1">SUM(E$3:E82)</f>
        <v>3762</v>
      </c>
      <c r="AP177"/>
      <c r="AQ177"/>
      <c r="AR177"/>
      <c r="AS177"/>
      <c r="AT177"/>
      <c r="AU177"/>
    </row>
    <row r="178" spans="1:47" ht="16.5" x14ac:dyDescent="0.3">
      <c r="A178" s="75">
        <f t="shared" si="41"/>
        <v>81</v>
      </c>
      <c r="B178" s="75">
        <f ca="1">SUM(B$3:B83)</f>
        <v>3865</v>
      </c>
      <c r="C178" s="75">
        <f ca="1">SUM(C$3:C83)</f>
        <v>3735</v>
      </c>
      <c r="D178" s="75">
        <f ca="1">SUM(D$3:D83)</f>
        <v>3798</v>
      </c>
      <c r="E178" s="75">
        <f ca="1">SUM(E$3:E83)</f>
        <v>3808</v>
      </c>
      <c r="AP178"/>
      <c r="AQ178"/>
      <c r="AR178"/>
      <c r="AS178"/>
      <c r="AT178"/>
      <c r="AU178"/>
    </row>
    <row r="179" spans="1:47" ht="16.5" x14ac:dyDescent="0.3">
      <c r="A179" s="75">
        <f t="shared" si="41"/>
        <v>82</v>
      </c>
      <c r="B179" s="75">
        <f ca="1">SUM(B$3:B84)</f>
        <v>3898</v>
      </c>
      <c r="C179" s="75">
        <f ca="1">SUM(C$3:C84)</f>
        <v>3812</v>
      </c>
      <c r="D179" s="75">
        <f ca="1">SUM(D$3:D84)</f>
        <v>3851</v>
      </c>
      <c r="E179" s="75">
        <f ca="1">SUM(E$3:E84)</f>
        <v>3885</v>
      </c>
      <c r="AP179"/>
      <c r="AQ179"/>
      <c r="AR179"/>
      <c r="AS179"/>
      <c r="AT179"/>
      <c r="AU179"/>
    </row>
    <row r="180" spans="1:47" ht="16.5" x14ac:dyDescent="0.3">
      <c r="A180" s="75">
        <f t="shared" si="41"/>
        <v>83</v>
      </c>
      <c r="B180" s="75">
        <f ca="1">SUM(B$3:B85)</f>
        <v>3939</v>
      </c>
      <c r="C180" s="75">
        <f ca="1">SUM(C$3:C85)</f>
        <v>3892</v>
      </c>
      <c r="D180" s="75">
        <f ca="1">SUM(D$3:D85)</f>
        <v>3951</v>
      </c>
      <c r="E180" s="75">
        <f ca="1">SUM(E$3:E85)</f>
        <v>3946</v>
      </c>
      <c r="AP180"/>
      <c r="AQ180"/>
      <c r="AR180"/>
      <c r="AS180"/>
      <c r="AT180"/>
      <c r="AU180"/>
    </row>
    <row r="181" spans="1:47" ht="16.5" x14ac:dyDescent="0.3">
      <c r="A181" s="75">
        <f t="shared" si="41"/>
        <v>84</v>
      </c>
      <c r="B181" s="75">
        <f ca="1">SUM(B$3:B86)</f>
        <v>3992</v>
      </c>
      <c r="C181" s="75">
        <f ca="1">SUM(C$3:C86)</f>
        <v>3992</v>
      </c>
      <c r="D181" s="75">
        <f ca="1">SUM(D$3:D86)</f>
        <v>3992</v>
      </c>
      <c r="E181" s="75">
        <f ca="1">SUM(E$3:E86)</f>
        <v>3992</v>
      </c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83"/>
  <sheetViews>
    <sheetView zoomScale="202" zoomScaleNormal="202" workbookViewId="0">
      <selection activeCell="O13" sqref="O13"/>
    </sheetView>
  </sheetViews>
  <sheetFormatPr defaultColWidth="9.140625" defaultRowHeight="13.5" x14ac:dyDescent="0.25"/>
  <cols>
    <col min="1" max="1" width="6.7109375" style="94" bestFit="1" customWidth="1"/>
    <col min="2" max="2" width="6.7109375" style="94" customWidth="1"/>
    <col min="3" max="3" width="8.140625" style="127" bestFit="1" customWidth="1"/>
    <col min="4" max="4" width="12.140625" style="127" bestFit="1" customWidth="1"/>
    <col min="5" max="5" width="11.5703125" style="127" bestFit="1" customWidth="1"/>
    <col min="6" max="6" width="11.5703125" style="94" bestFit="1" customWidth="1"/>
    <col min="7" max="7" width="9.5703125" style="94" bestFit="1" customWidth="1"/>
    <col min="8" max="8" width="9.7109375" style="94" bestFit="1" customWidth="1"/>
    <col min="9" max="10" width="9.140625" style="94"/>
    <col min="11" max="11" width="9.140625" style="94" customWidth="1"/>
    <col min="12" max="12" width="14.5703125" style="94" bestFit="1" customWidth="1"/>
    <col min="13" max="16384" width="9.140625" style="94"/>
  </cols>
  <sheetData>
    <row r="1" spans="1:25" ht="18.75" x14ac:dyDescent="0.3">
      <c r="E1" s="138" t="s">
        <v>51</v>
      </c>
      <c r="F1" s="138" t="s">
        <v>53</v>
      </c>
      <c r="G1" s="138" t="s">
        <v>93</v>
      </c>
      <c r="H1" s="138" t="s">
        <v>27</v>
      </c>
      <c r="J1" s="155" t="s">
        <v>107</v>
      </c>
      <c r="K1" s="154"/>
      <c r="L1" s="155" t="s">
        <v>108</v>
      </c>
      <c r="M1" s="155"/>
      <c r="N1" s="155"/>
      <c r="O1" s="155"/>
      <c r="P1" s="155"/>
      <c r="Q1" s="154"/>
      <c r="R1" s="155"/>
      <c r="S1" s="155"/>
      <c r="T1" s="156"/>
    </row>
    <row r="2" spans="1:25" ht="15" x14ac:dyDescent="0.25">
      <c r="E2" s="139">
        <f>INTERCEPT($D$6:$D$76,$A$6:$A$76)</f>
        <v>1632.8431656606335</v>
      </c>
      <c r="F2" s="139">
        <f>SLOPE($D$6:$D$76,$A$6:$A$76)</f>
        <v>183.58248155600268</v>
      </c>
      <c r="G2" s="140">
        <f>RSQ($D$6:$D$76,$A$6:$A$76)</f>
        <v>0.99744263110748199</v>
      </c>
      <c r="H2" s="139">
        <f>STEYX($D$6:$D$76,$A$6:$A$76)</f>
        <v>193.24721166440082</v>
      </c>
      <c r="J2" s="127" t="s">
        <v>96</v>
      </c>
      <c r="K2" s="127" t="s">
        <v>95</v>
      </c>
      <c r="L2" s="127" t="s">
        <v>97</v>
      </c>
      <c r="M2" s="94" t="s">
        <v>109</v>
      </c>
    </row>
    <row r="3" spans="1:25" x14ac:dyDescent="0.25">
      <c r="A3" s="141" t="str">
        <f>[2]ArdiData!A2</f>
        <v>Per.</v>
      </c>
      <c r="B3" s="141"/>
      <c r="C3" s="116" t="str">
        <f>[2]ArdiData!D2</f>
        <v>Trend&amp;S</v>
      </c>
      <c r="D3" s="127" t="s">
        <v>92</v>
      </c>
      <c r="E3" s="94" t="s">
        <v>94</v>
      </c>
      <c r="F3" s="94" t="s">
        <v>95</v>
      </c>
      <c r="G3" s="94" t="s">
        <v>96</v>
      </c>
      <c r="H3" s="94" t="s">
        <v>98</v>
      </c>
      <c r="J3" s="127">
        <v>1</v>
      </c>
      <c r="K3" s="142">
        <f>AVERAGEIF($G$4:$G$78,J3,$F$4:$F$78)</f>
        <v>0.89330400921186581</v>
      </c>
      <c r="L3" s="127">
        <f>K3/$K$8</f>
        <v>0.88982921698161199</v>
      </c>
      <c r="M3" s="94" t="s">
        <v>110</v>
      </c>
    </row>
    <row r="4" spans="1:25" ht="15" x14ac:dyDescent="0.3">
      <c r="A4" s="141">
        <f>[2]ArdiData!A3</f>
        <v>1</v>
      </c>
      <c r="B4" s="143">
        <f ca="1">'0.ArdiData'!D3</f>
        <v>16</v>
      </c>
      <c r="C4" s="144">
        <f>Y4</f>
        <v>1756</v>
      </c>
      <c r="E4" s="145">
        <f>$E$2+$F$2*A4</f>
        <v>1816.4256472166362</v>
      </c>
      <c r="F4" s="149">
        <f>C4/E4</f>
        <v>0.96673376237049491</v>
      </c>
      <c r="G4" s="149">
        <f>IF(MOD(A4,5)&lt;&gt;0,MOD(A4,5),5)</f>
        <v>1</v>
      </c>
      <c r="H4" s="146">
        <f>VLOOKUP(G4,$J$3:$L$7,3)*E4</f>
        <v>1616.3086113680972</v>
      </c>
      <c r="J4" s="127">
        <v>2</v>
      </c>
      <c r="K4" s="142">
        <f t="shared" ref="K4:K7" si="0">AVERAGEIF($G$4:$G$78,J4,$F$4:$F$78)</f>
        <v>0.91119395326391028</v>
      </c>
      <c r="L4" s="127">
        <f t="shared" ref="L4:L7" si="1">K4/$K$8</f>
        <v>0.90764957236288957</v>
      </c>
      <c r="M4" s="94" t="s">
        <v>111</v>
      </c>
      <c r="Y4" s="144">
        <v>1756</v>
      </c>
    </row>
    <row r="5" spans="1:25" ht="15" x14ac:dyDescent="0.3">
      <c r="A5" s="141">
        <f>[2]ArdiData!A4</f>
        <v>2</v>
      </c>
      <c r="B5" s="143">
        <f ca="1">'0.ArdiData'!D4</f>
        <v>25</v>
      </c>
      <c r="C5" s="144">
        <f t="shared" ref="C5:C68" si="2">Y5</f>
        <v>1962</v>
      </c>
      <c r="E5" s="145">
        <f t="shared" ref="E5:E68" si="3">$E$2+$F$2*A5</f>
        <v>2000.0081287726389</v>
      </c>
      <c r="F5" s="149">
        <f t="shared" ref="F5:F68" si="4">C5/E5</f>
        <v>0.98099601285322591</v>
      </c>
      <c r="G5" s="149">
        <f t="shared" ref="G5:G68" si="5">IF(MOD(A5,5)&lt;&gt;0,MOD(A5,5),5)</f>
        <v>2</v>
      </c>
      <c r="H5" s="146">
        <f t="shared" ref="H5:H68" si="6">VLOOKUP(G5,$J$3:$L$7,3)*E5</f>
        <v>1815.3065228027885</v>
      </c>
      <c r="J5" s="127">
        <v>3</v>
      </c>
      <c r="K5" s="142">
        <f t="shared" si="0"/>
        <v>1.0072103902501437</v>
      </c>
      <c r="L5" s="127">
        <f t="shared" si="1"/>
        <v>1.0032925226460792</v>
      </c>
      <c r="M5" s="94" t="s">
        <v>112</v>
      </c>
      <c r="Y5" s="144">
        <v>1962</v>
      </c>
    </row>
    <row r="6" spans="1:25" ht="15" x14ac:dyDescent="0.3">
      <c r="A6" s="141">
        <f>[2]ArdiData!A5</f>
        <v>3</v>
      </c>
      <c r="B6" s="143">
        <f ca="1">'0.ArdiData'!D5</f>
        <v>31</v>
      </c>
      <c r="C6" s="144">
        <f t="shared" si="2"/>
        <v>2071</v>
      </c>
      <c r="D6" s="147">
        <f>AVERAGE(C4:C8)</f>
        <v>2271.1999999999998</v>
      </c>
      <c r="E6" s="145">
        <f t="shared" si="3"/>
        <v>2183.5906103286416</v>
      </c>
      <c r="F6" s="149">
        <f t="shared" si="4"/>
        <v>0.94843785744632048</v>
      </c>
      <c r="G6" s="149">
        <f t="shared" si="5"/>
        <v>3</v>
      </c>
      <c r="H6" s="146">
        <f t="shared" si="6"/>
        <v>2190.7801318629145</v>
      </c>
      <c r="J6" s="127">
        <v>4</v>
      </c>
      <c r="K6" s="142">
        <f t="shared" si="0"/>
        <v>1.0810861830488137</v>
      </c>
      <c r="L6" s="127">
        <f t="shared" si="1"/>
        <v>1.0768809518729152</v>
      </c>
      <c r="M6" s="94" t="s">
        <v>113</v>
      </c>
      <c r="Y6" s="144">
        <v>2071</v>
      </c>
    </row>
    <row r="7" spans="1:25" ht="15" x14ac:dyDescent="0.3">
      <c r="A7" s="141">
        <f>[2]ArdiData!A6</f>
        <v>4</v>
      </c>
      <c r="B7" s="143">
        <f ca="1">'0.ArdiData'!D6</f>
        <v>29</v>
      </c>
      <c r="C7" s="144">
        <f t="shared" si="2"/>
        <v>2746</v>
      </c>
      <c r="D7" s="147">
        <f t="shared" ref="D7:D70" si="7">AVERAGE(C5:C9)</f>
        <v>2422.8000000000002</v>
      </c>
      <c r="E7" s="145">
        <f t="shared" si="3"/>
        <v>2367.1730918846442</v>
      </c>
      <c r="F7" s="149">
        <f t="shared" si="4"/>
        <v>1.1600334632959812</v>
      </c>
      <c r="G7" s="149">
        <f t="shared" si="5"/>
        <v>4</v>
      </c>
      <c r="H7" s="146">
        <f t="shared" si="6"/>
        <v>2549.1636124366873</v>
      </c>
      <c r="J7" s="127">
        <v>5</v>
      </c>
      <c r="K7" s="142">
        <f t="shared" si="0"/>
        <v>1.1267305155718652</v>
      </c>
      <c r="L7" s="127">
        <f t="shared" si="1"/>
        <v>1.1223477361365044</v>
      </c>
      <c r="M7" s="94" t="s">
        <v>114</v>
      </c>
      <c r="Y7" s="144">
        <v>2746</v>
      </c>
    </row>
    <row r="8" spans="1:25" ht="15" x14ac:dyDescent="0.3">
      <c r="A8" s="141">
        <f>[2]ArdiData!A7</f>
        <v>5</v>
      </c>
      <c r="B8" s="143">
        <f ca="1">'0.ArdiData'!D7</f>
        <v>30</v>
      </c>
      <c r="C8" s="144">
        <f t="shared" si="2"/>
        <v>2821</v>
      </c>
      <c r="D8" s="147">
        <f t="shared" si="7"/>
        <v>2559.8000000000002</v>
      </c>
      <c r="E8" s="145">
        <f t="shared" si="3"/>
        <v>2550.7555734406469</v>
      </c>
      <c r="F8" s="149">
        <f t="shared" si="4"/>
        <v>1.1059468141021553</v>
      </c>
      <c r="G8" s="149">
        <f t="shared" si="5"/>
        <v>5</v>
      </c>
      <c r="H8" s="146">
        <f t="shared" si="6"/>
        <v>2862.8347432886812</v>
      </c>
      <c r="J8" s="127"/>
      <c r="K8" s="148">
        <f>AVERAGE(K3:K7)</f>
        <v>1.0039050102693197</v>
      </c>
      <c r="L8" s="148">
        <f>AVERAGE(L3:L7)</f>
        <v>1.0000000000000002</v>
      </c>
      <c r="Y8" s="144">
        <v>2821</v>
      </c>
    </row>
    <row r="9" spans="1:25" ht="15" x14ac:dyDescent="0.3">
      <c r="A9" s="141">
        <f>[2]ArdiData!A8</f>
        <v>6</v>
      </c>
      <c r="B9" s="143">
        <f ca="1">'0.ArdiData'!D8</f>
        <v>40</v>
      </c>
      <c r="C9" s="144">
        <f t="shared" si="2"/>
        <v>2514</v>
      </c>
      <c r="D9" s="147">
        <f t="shared" si="7"/>
        <v>2845.8</v>
      </c>
      <c r="E9" s="145">
        <f t="shared" si="3"/>
        <v>2734.3380549966496</v>
      </c>
      <c r="F9" s="149">
        <f t="shared" si="4"/>
        <v>0.91941813683424756</v>
      </c>
      <c r="G9" s="149">
        <f t="shared" si="5"/>
        <v>1</v>
      </c>
      <c r="H9" s="146">
        <f t="shared" si="6"/>
        <v>2433.0938904406926</v>
      </c>
      <c r="Y9" s="144">
        <v>2514</v>
      </c>
    </row>
    <row r="10" spans="1:25" ht="15" x14ac:dyDescent="0.3">
      <c r="A10" s="141">
        <f>[2]ArdiData!A9</f>
        <v>7</v>
      </c>
      <c r="B10" s="143">
        <f ca="1">'0.ArdiData'!D9</f>
        <v>36</v>
      </c>
      <c r="C10" s="144">
        <f t="shared" si="2"/>
        <v>2647</v>
      </c>
      <c r="D10" s="147">
        <f t="shared" si="7"/>
        <v>3034.6</v>
      </c>
      <c r="E10" s="145">
        <f t="shared" si="3"/>
        <v>2917.9205365526523</v>
      </c>
      <c r="F10" s="149">
        <f t="shared" si="4"/>
        <v>0.90715287371302833</v>
      </c>
      <c r="G10" s="149">
        <f t="shared" si="5"/>
        <v>2</v>
      </c>
      <c r="H10" s="146">
        <f t="shared" si="6"/>
        <v>2648.4493271909082</v>
      </c>
      <c r="Y10" s="144">
        <v>2647</v>
      </c>
    </row>
    <row r="11" spans="1:25" ht="15" x14ac:dyDescent="0.3">
      <c r="A11" s="141">
        <f>[2]ArdiData!A10</f>
        <v>8</v>
      </c>
      <c r="B11" s="143">
        <f ca="1">'0.ArdiData'!D10</f>
        <v>19</v>
      </c>
      <c r="C11" s="144">
        <f t="shared" si="2"/>
        <v>3501</v>
      </c>
      <c r="D11" s="147">
        <f t="shared" si="7"/>
        <v>3277.6</v>
      </c>
      <c r="E11" s="145">
        <f t="shared" si="3"/>
        <v>3101.5030181086549</v>
      </c>
      <c r="F11" s="149">
        <f t="shared" si="4"/>
        <v>1.1288075425233552</v>
      </c>
      <c r="G11" s="149">
        <f t="shared" si="5"/>
        <v>3</v>
      </c>
      <c r="H11" s="146">
        <f t="shared" si="6"/>
        <v>3111.7147870326608</v>
      </c>
      <c r="Y11" s="144">
        <v>3501</v>
      </c>
    </row>
    <row r="12" spans="1:25" ht="15" x14ac:dyDescent="0.3">
      <c r="A12" s="141">
        <f>[2]ArdiData!A11</f>
        <v>9</v>
      </c>
      <c r="B12" s="143">
        <f ca="1">'0.ArdiData'!D11</f>
        <v>23</v>
      </c>
      <c r="C12" s="144">
        <f t="shared" si="2"/>
        <v>3690</v>
      </c>
      <c r="D12" s="147">
        <f t="shared" si="7"/>
        <v>3400.2</v>
      </c>
      <c r="E12" s="145">
        <f t="shared" si="3"/>
        <v>3285.0854996646576</v>
      </c>
      <c r="F12" s="149">
        <f t="shared" si="4"/>
        <v>1.1232584358540063</v>
      </c>
      <c r="G12" s="149">
        <f t="shared" si="5"/>
        <v>4</v>
      </c>
      <c r="H12" s="146">
        <f t="shared" si="6"/>
        <v>3537.6459998627879</v>
      </c>
      <c r="Y12" s="144">
        <v>3690</v>
      </c>
    </row>
    <row r="13" spans="1:25" ht="15" x14ac:dyDescent="0.3">
      <c r="A13" s="141">
        <f>[2]ArdiData!A12</f>
        <v>10</v>
      </c>
      <c r="B13" s="143">
        <f ca="1">'0.ArdiData'!D12</f>
        <v>27</v>
      </c>
      <c r="C13" s="144">
        <f t="shared" si="2"/>
        <v>4036</v>
      </c>
      <c r="D13" s="147">
        <f t="shared" si="7"/>
        <v>3516.2</v>
      </c>
      <c r="E13" s="145">
        <f t="shared" si="3"/>
        <v>3468.6679812206603</v>
      </c>
      <c r="F13" s="149">
        <f t="shared" si="4"/>
        <v>1.16355904394738</v>
      </c>
      <c r="G13" s="149">
        <f t="shared" si="5"/>
        <v>5</v>
      </c>
      <c r="H13" s="146">
        <f t="shared" si="6"/>
        <v>3893.051656132187</v>
      </c>
      <c r="Y13" s="144">
        <v>4036</v>
      </c>
    </row>
    <row r="14" spans="1:25" ht="15" x14ac:dyDescent="0.3">
      <c r="A14" s="141">
        <f>[2]ArdiData!A13</f>
        <v>11</v>
      </c>
      <c r="B14" s="143">
        <f ca="1">'0.ArdiData'!D13</f>
        <v>45</v>
      </c>
      <c r="C14" s="144">
        <f t="shared" si="2"/>
        <v>3127</v>
      </c>
      <c r="D14" s="147">
        <f t="shared" si="7"/>
        <v>3651.2</v>
      </c>
      <c r="E14" s="145">
        <f t="shared" si="3"/>
        <v>3652.250462776663</v>
      </c>
      <c r="F14" s="149">
        <f t="shared" si="4"/>
        <v>0.85618443528724053</v>
      </c>
      <c r="G14" s="149">
        <f t="shared" si="5"/>
        <v>1</v>
      </c>
      <c r="H14" s="146">
        <f t="shared" si="6"/>
        <v>3249.8791695132882</v>
      </c>
      <c r="Y14" s="144">
        <v>3127</v>
      </c>
    </row>
    <row r="15" spans="1:25" ht="15" x14ac:dyDescent="0.3">
      <c r="A15" s="141">
        <f>[2]ArdiData!A14</f>
        <v>12</v>
      </c>
      <c r="B15" s="143">
        <f ca="1">'0.ArdiData'!D14</f>
        <v>21</v>
      </c>
      <c r="C15" s="144">
        <f t="shared" si="2"/>
        <v>3227</v>
      </c>
      <c r="D15" s="147">
        <f t="shared" si="7"/>
        <v>3858</v>
      </c>
      <c r="E15" s="145">
        <f t="shared" si="3"/>
        <v>3835.8329443326656</v>
      </c>
      <c r="F15" s="149">
        <f t="shared" si="4"/>
        <v>0.84127751308038612</v>
      </c>
      <c r="G15" s="149">
        <f t="shared" si="5"/>
        <v>2</v>
      </c>
      <c r="H15" s="146">
        <f t="shared" si="6"/>
        <v>3481.5921315790274</v>
      </c>
      <c r="Y15" s="144">
        <v>3227</v>
      </c>
    </row>
    <row r="16" spans="1:25" ht="15" x14ac:dyDescent="0.3">
      <c r="A16" s="141">
        <f>[2]ArdiData!A15</f>
        <v>13</v>
      </c>
      <c r="B16" s="143">
        <f ca="1">'0.ArdiData'!D15</f>
        <v>35</v>
      </c>
      <c r="C16" s="144">
        <f t="shared" si="2"/>
        <v>4176</v>
      </c>
      <c r="D16" s="147">
        <f t="shared" si="7"/>
        <v>4070.2</v>
      </c>
      <c r="E16" s="145">
        <f t="shared" si="3"/>
        <v>4019.4154258886683</v>
      </c>
      <c r="F16" s="149">
        <f t="shared" si="4"/>
        <v>1.0389570515908322</v>
      </c>
      <c r="G16" s="149">
        <f t="shared" si="5"/>
        <v>3</v>
      </c>
      <c r="H16" s="146">
        <f t="shared" si="6"/>
        <v>4032.6494422024066</v>
      </c>
      <c r="Y16" s="144">
        <v>4176</v>
      </c>
    </row>
    <row r="17" spans="1:25" ht="15" x14ac:dyDescent="0.3">
      <c r="A17" s="141">
        <f>[2]ArdiData!A16</f>
        <v>14</v>
      </c>
      <c r="B17" s="143">
        <f ca="1">'0.ArdiData'!D16</f>
        <v>31</v>
      </c>
      <c r="C17" s="144">
        <f t="shared" si="2"/>
        <v>4724</v>
      </c>
      <c r="D17" s="147">
        <f t="shared" si="7"/>
        <v>4243.2</v>
      </c>
      <c r="E17" s="145">
        <f t="shared" si="3"/>
        <v>4202.997907444671</v>
      </c>
      <c r="F17" s="149">
        <f t="shared" si="4"/>
        <v>1.1239596364377176</v>
      </c>
      <c r="G17" s="149">
        <f t="shared" si="5"/>
        <v>4</v>
      </c>
      <c r="H17" s="146">
        <f t="shared" si="6"/>
        <v>4526.128387288888</v>
      </c>
      <c r="Y17" s="144">
        <v>4724</v>
      </c>
    </row>
    <row r="18" spans="1:25" ht="15" x14ac:dyDescent="0.3">
      <c r="A18" s="141">
        <f>[2]ArdiData!A17</f>
        <v>15</v>
      </c>
      <c r="B18" s="143">
        <f ca="1">'0.ArdiData'!D17</f>
        <v>57</v>
      </c>
      <c r="C18" s="144">
        <f t="shared" si="2"/>
        <v>5097</v>
      </c>
      <c r="D18" s="147">
        <f t="shared" si="7"/>
        <v>4451.8</v>
      </c>
      <c r="E18" s="145">
        <f t="shared" si="3"/>
        <v>4386.5803890006737</v>
      </c>
      <c r="F18" s="149">
        <f t="shared" si="4"/>
        <v>1.1619529446629315</v>
      </c>
      <c r="G18" s="149">
        <f t="shared" si="5"/>
        <v>5</v>
      </c>
      <c r="H18" s="146">
        <f t="shared" si="6"/>
        <v>4923.2685689756927</v>
      </c>
      <c r="Y18" s="144">
        <v>5097</v>
      </c>
    </row>
    <row r="19" spans="1:25" ht="15" x14ac:dyDescent="0.3">
      <c r="A19" s="141">
        <f>[2]ArdiData!A18</f>
        <v>16</v>
      </c>
      <c r="B19" s="143">
        <f ca="1">'0.ArdiData'!D18</f>
        <v>36</v>
      </c>
      <c r="C19" s="144">
        <f t="shared" si="2"/>
        <v>3992</v>
      </c>
      <c r="D19" s="147">
        <f t="shared" si="7"/>
        <v>4687</v>
      </c>
      <c r="E19" s="145">
        <f t="shared" si="3"/>
        <v>4570.1628705566764</v>
      </c>
      <c r="F19" s="149">
        <f t="shared" si="4"/>
        <v>0.87349184549165704</v>
      </c>
      <c r="G19" s="149">
        <f t="shared" si="5"/>
        <v>1</v>
      </c>
      <c r="H19" s="146">
        <f t="shared" si="6"/>
        <v>4066.6644485858833</v>
      </c>
      <c r="Y19" s="144">
        <v>3992</v>
      </c>
    </row>
    <row r="20" spans="1:25" ht="15" x14ac:dyDescent="0.3">
      <c r="A20" s="141">
        <f>[2]ArdiData!A19</f>
        <v>17</v>
      </c>
      <c r="B20" s="143">
        <f ca="1">'0.ArdiData'!D19</f>
        <v>33</v>
      </c>
      <c r="C20" s="144">
        <f t="shared" si="2"/>
        <v>4270</v>
      </c>
      <c r="D20" s="147">
        <f t="shared" si="7"/>
        <v>4842.6000000000004</v>
      </c>
      <c r="E20" s="145">
        <f t="shared" si="3"/>
        <v>4753.745352112679</v>
      </c>
      <c r="F20" s="149">
        <f t="shared" si="4"/>
        <v>0.89823911120992395</v>
      </c>
      <c r="G20" s="149">
        <f t="shared" si="5"/>
        <v>2</v>
      </c>
      <c r="H20" s="146">
        <f t="shared" si="6"/>
        <v>4314.7349359671471</v>
      </c>
      <c r="Y20" s="144">
        <v>4270</v>
      </c>
    </row>
    <row r="21" spans="1:25" ht="15" x14ac:dyDescent="0.3">
      <c r="A21" s="141">
        <f>[2]ArdiData!A20</f>
        <v>18</v>
      </c>
      <c r="B21" s="143">
        <f ca="1">'0.ArdiData'!D20</f>
        <v>35</v>
      </c>
      <c r="C21" s="144">
        <f t="shared" si="2"/>
        <v>5352</v>
      </c>
      <c r="D21" s="147">
        <f t="shared" si="7"/>
        <v>4920</v>
      </c>
      <c r="E21" s="145">
        <f t="shared" si="3"/>
        <v>4937.3278336686817</v>
      </c>
      <c r="F21" s="149">
        <f t="shared" si="4"/>
        <v>1.0839871647784012</v>
      </c>
      <c r="G21" s="149">
        <f t="shared" si="5"/>
        <v>3</v>
      </c>
      <c r="H21" s="146">
        <f t="shared" si="6"/>
        <v>4953.5840973721524</v>
      </c>
      <c r="Y21" s="144">
        <v>5352</v>
      </c>
    </row>
    <row r="22" spans="1:25" ht="15" x14ac:dyDescent="0.3">
      <c r="A22" s="141">
        <f>[2]ArdiData!A21</f>
        <v>19</v>
      </c>
      <c r="B22" s="143">
        <f ca="1">'0.ArdiData'!D21</f>
        <v>47</v>
      </c>
      <c r="C22" s="144">
        <f t="shared" si="2"/>
        <v>5502</v>
      </c>
      <c r="D22" s="147">
        <f t="shared" si="7"/>
        <v>5034.3999999999996</v>
      </c>
      <c r="E22" s="145">
        <f t="shared" si="3"/>
        <v>5120.9103152246844</v>
      </c>
      <c r="F22" s="149">
        <f t="shared" si="4"/>
        <v>1.0744183477774099</v>
      </c>
      <c r="G22" s="149">
        <f t="shared" si="5"/>
        <v>4</v>
      </c>
      <c r="H22" s="146">
        <f t="shared" si="6"/>
        <v>5514.6107747149881</v>
      </c>
      <c r="Y22" s="144">
        <v>5502</v>
      </c>
    </row>
    <row r="23" spans="1:25" ht="15" x14ac:dyDescent="0.3">
      <c r="A23" s="141">
        <f>[2]ArdiData!A22</f>
        <v>20</v>
      </c>
      <c r="B23" s="143">
        <f ca="1">'0.ArdiData'!D22</f>
        <v>30</v>
      </c>
      <c r="C23" s="144">
        <f t="shared" si="2"/>
        <v>5484</v>
      </c>
      <c r="D23" s="147">
        <f t="shared" si="7"/>
        <v>5223.3999999999996</v>
      </c>
      <c r="E23" s="145">
        <f t="shared" si="3"/>
        <v>5304.4927967806871</v>
      </c>
      <c r="F23" s="149">
        <f t="shared" si="4"/>
        <v>1.0338405970365832</v>
      </c>
      <c r="G23" s="149">
        <f t="shared" si="5"/>
        <v>5</v>
      </c>
      <c r="H23" s="146">
        <f t="shared" si="6"/>
        <v>5953.4854818191989</v>
      </c>
      <c r="Y23" s="144">
        <v>5484</v>
      </c>
    </row>
    <row r="24" spans="1:25" ht="15" x14ac:dyDescent="0.3">
      <c r="A24" s="141">
        <f>[2]ArdiData!A23</f>
        <v>21</v>
      </c>
      <c r="B24" s="143">
        <f ca="1">'0.ArdiData'!D23</f>
        <v>32</v>
      </c>
      <c r="C24" s="144">
        <f t="shared" si="2"/>
        <v>4564</v>
      </c>
      <c r="D24" s="147">
        <f t="shared" si="7"/>
        <v>5364</v>
      </c>
      <c r="E24" s="145">
        <f t="shared" si="3"/>
        <v>5488.0752783366897</v>
      </c>
      <c r="F24" s="149">
        <f t="shared" si="4"/>
        <v>0.83162124579735064</v>
      </c>
      <c r="G24" s="149">
        <f t="shared" si="5"/>
        <v>1</v>
      </c>
      <c r="H24" s="146">
        <f t="shared" si="6"/>
        <v>4883.4497276584789</v>
      </c>
      <c r="Y24" s="144">
        <v>4564</v>
      </c>
    </row>
    <row r="25" spans="1:25" ht="15" x14ac:dyDescent="0.3">
      <c r="A25" s="141">
        <f>[2]ArdiData!A24</f>
        <v>22</v>
      </c>
      <c r="B25" s="143">
        <f ca="1">'0.ArdiData'!D24</f>
        <v>45</v>
      </c>
      <c r="C25" s="144">
        <f t="shared" si="2"/>
        <v>5215</v>
      </c>
      <c r="D25" s="147">
        <f t="shared" si="7"/>
        <v>5512.8</v>
      </c>
      <c r="E25" s="145">
        <f t="shared" si="3"/>
        <v>5671.6577598926924</v>
      </c>
      <c r="F25" s="149">
        <f t="shared" si="4"/>
        <v>0.91948425324215399</v>
      </c>
      <c r="G25" s="149">
        <f t="shared" si="5"/>
        <v>2</v>
      </c>
      <c r="H25" s="146">
        <f t="shared" si="6"/>
        <v>5147.8777403552667</v>
      </c>
      <c r="Y25" s="144">
        <v>5215</v>
      </c>
    </row>
    <row r="26" spans="1:25" ht="15" x14ac:dyDescent="0.3">
      <c r="A26" s="141">
        <f>[2]ArdiData!A25</f>
        <v>23</v>
      </c>
      <c r="B26" s="143">
        <f ca="1">'0.ArdiData'!D25</f>
        <v>45</v>
      </c>
      <c r="C26" s="144">
        <f t="shared" si="2"/>
        <v>6055</v>
      </c>
      <c r="D26" s="147">
        <f t="shared" si="7"/>
        <v>5848.6</v>
      </c>
      <c r="E26" s="145">
        <f t="shared" si="3"/>
        <v>5855.2402414486951</v>
      </c>
      <c r="F26" s="149">
        <f t="shared" si="4"/>
        <v>1.0341164068960356</v>
      </c>
      <c r="G26" s="149">
        <f t="shared" si="5"/>
        <v>3</v>
      </c>
      <c r="H26" s="146">
        <f t="shared" si="6"/>
        <v>5874.5187525418987</v>
      </c>
      <c r="Y26" s="144">
        <v>6055</v>
      </c>
    </row>
    <row r="27" spans="1:25" ht="15" x14ac:dyDescent="0.3">
      <c r="A27" s="141">
        <f>[2]ArdiData!A26</f>
        <v>24</v>
      </c>
      <c r="B27" s="143">
        <f ca="1">'0.ArdiData'!D26</f>
        <v>24</v>
      </c>
      <c r="C27" s="144">
        <f t="shared" si="2"/>
        <v>6246</v>
      </c>
      <c r="D27" s="147">
        <f t="shared" si="7"/>
        <v>6154</v>
      </c>
      <c r="E27" s="145">
        <f t="shared" si="3"/>
        <v>6038.8227230046978</v>
      </c>
      <c r="F27" s="149">
        <f t="shared" si="4"/>
        <v>1.0343075606783534</v>
      </c>
      <c r="G27" s="149">
        <f t="shared" si="5"/>
        <v>4</v>
      </c>
      <c r="H27" s="146">
        <f t="shared" si="6"/>
        <v>6503.0931621410891</v>
      </c>
      <c r="Y27" s="144">
        <v>6246</v>
      </c>
    </row>
    <row r="28" spans="1:25" ht="15" x14ac:dyDescent="0.3">
      <c r="A28" s="141">
        <f>[2]ArdiData!A27</f>
        <v>25</v>
      </c>
      <c r="B28" s="143">
        <f ca="1">'0.ArdiData'!D27</f>
        <v>42</v>
      </c>
      <c r="C28" s="144">
        <f t="shared" si="2"/>
        <v>7163</v>
      </c>
      <c r="D28" s="147">
        <f t="shared" si="7"/>
        <v>6309</v>
      </c>
      <c r="E28" s="145">
        <f t="shared" si="3"/>
        <v>6222.4052045607004</v>
      </c>
      <c r="F28" s="149">
        <f t="shared" si="4"/>
        <v>1.1511625753253569</v>
      </c>
      <c r="G28" s="149">
        <f t="shared" si="5"/>
        <v>5</v>
      </c>
      <c r="H28" s="146">
        <f t="shared" si="6"/>
        <v>6983.702394662705</v>
      </c>
      <c r="Y28" s="144">
        <v>7163</v>
      </c>
    </row>
    <row r="29" spans="1:25" ht="15" x14ac:dyDescent="0.3">
      <c r="A29" s="141">
        <f>[2]ArdiData!A28</f>
        <v>26</v>
      </c>
      <c r="B29" s="143">
        <f ca="1">'0.ArdiData'!D28</f>
        <v>38</v>
      </c>
      <c r="C29" s="144">
        <f t="shared" si="2"/>
        <v>6091</v>
      </c>
      <c r="D29" s="147">
        <f t="shared" si="7"/>
        <v>6427.8</v>
      </c>
      <c r="E29" s="145">
        <f t="shared" si="3"/>
        <v>6405.9876861167031</v>
      </c>
      <c r="F29" s="149">
        <f t="shared" si="4"/>
        <v>0.95082917708390913</v>
      </c>
      <c r="G29" s="149">
        <f t="shared" si="5"/>
        <v>1</v>
      </c>
      <c r="H29" s="146">
        <f t="shared" si="6"/>
        <v>5700.2350067310745</v>
      </c>
      <c r="Y29" s="144">
        <v>6091</v>
      </c>
    </row>
    <row r="30" spans="1:25" ht="15" x14ac:dyDescent="0.3">
      <c r="A30" s="141">
        <f>[2]ArdiData!A29</f>
        <v>27</v>
      </c>
      <c r="B30" s="143">
        <f ca="1">'0.ArdiData'!D29</f>
        <v>62</v>
      </c>
      <c r="C30" s="144">
        <f t="shared" si="2"/>
        <v>5990</v>
      </c>
      <c r="D30" s="147">
        <f t="shared" si="7"/>
        <v>6675</v>
      </c>
      <c r="E30" s="145">
        <f t="shared" si="3"/>
        <v>6589.5701676727058</v>
      </c>
      <c r="F30" s="149">
        <f t="shared" si="4"/>
        <v>0.90901224929448454</v>
      </c>
      <c r="G30" s="149">
        <f t="shared" si="5"/>
        <v>2</v>
      </c>
      <c r="H30" s="146">
        <f t="shared" si="6"/>
        <v>5981.0205447433855</v>
      </c>
      <c r="Y30" s="144">
        <v>5990</v>
      </c>
    </row>
    <row r="31" spans="1:25" ht="15" x14ac:dyDescent="0.3">
      <c r="A31" s="141">
        <f>[2]ArdiData!A30</f>
        <v>28</v>
      </c>
      <c r="B31" s="143">
        <f ca="1">'0.ArdiData'!D30</f>
        <v>36</v>
      </c>
      <c r="C31" s="144">
        <f t="shared" si="2"/>
        <v>6649</v>
      </c>
      <c r="D31" s="147">
        <f t="shared" si="7"/>
        <v>6739.4</v>
      </c>
      <c r="E31" s="145">
        <f t="shared" si="3"/>
        <v>6773.1526492287085</v>
      </c>
      <c r="F31" s="149">
        <f t="shared" si="4"/>
        <v>0.98166988761978569</v>
      </c>
      <c r="G31" s="149">
        <f t="shared" si="5"/>
        <v>3</v>
      </c>
      <c r="H31" s="146">
        <f t="shared" si="6"/>
        <v>6795.453407711645</v>
      </c>
      <c r="Y31" s="144">
        <v>6649</v>
      </c>
    </row>
    <row r="32" spans="1:25" ht="15" x14ac:dyDescent="0.3">
      <c r="A32" s="141">
        <f>[2]ArdiData!A31</f>
        <v>29</v>
      </c>
      <c r="B32" s="143">
        <f ca="1">'0.ArdiData'!D31</f>
        <v>30</v>
      </c>
      <c r="C32" s="144">
        <f t="shared" si="2"/>
        <v>7482</v>
      </c>
      <c r="D32" s="147">
        <f t="shared" si="7"/>
        <v>6838.8</v>
      </c>
      <c r="E32" s="145">
        <f t="shared" si="3"/>
        <v>6956.7351307847111</v>
      </c>
      <c r="F32" s="149">
        <f t="shared" si="4"/>
        <v>1.075504508845091</v>
      </c>
      <c r="G32" s="149">
        <f t="shared" si="5"/>
        <v>4</v>
      </c>
      <c r="H32" s="146">
        <f t="shared" si="6"/>
        <v>7491.5755495671892</v>
      </c>
      <c r="Y32" s="144">
        <v>7482</v>
      </c>
    </row>
    <row r="33" spans="1:25" ht="15" x14ac:dyDescent="0.3">
      <c r="A33" s="141">
        <f>[2]ArdiData!A32</f>
        <v>30</v>
      </c>
      <c r="B33" s="143">
        <f ca="1">'0.ArdiData'!D32</f>
        <v>50</v>
      </c>
      <c r="C33" s="144">
        <f t="shared" si="2"/>
        <v>7485</v>
      </c>
      <c r="D33" s="147">
        <f t="shared" si="7"/>
        <v>7045.6</v>
      </c>
      <c r="E33" s="145">
        <f t="shared" si="3"/>
        <v>7140.3176123407138</v>
      </c>
      <c r="F33" s="149">
        <f t="shared" si="4"/>
        <v>1.0482726968704539</v>
      </c>
      <c r="G33" s="149">
        <f t="shared" si="5"/>
        <v>5</v>
      </c>
      <c r="H33" s="146">
        <f t="shared" si="6"/>
        <v>8013.9193075062103</v>
      </c>
      <c r="Y33" s="144">
        <v>7485</v>
      </c>
    </row>
    <row r="34" spans="1:25" ht="15" x14ac:dyDescent="0.3">
      <c r="A34" s="141">
        <f>[2]ArdiData!A33</f>
        <v>31</v>
      </c>
      <c r="B34" s="143">
        <f ca="1">'0.ArdiData'!D33</f>
        <v>47</v>
      </c>
      <c r="C34" s="144">
        <f t="shared" si="2"/>
        <v>6588</v>
      </c>
      <c r="D34" s="147">
        <f t="shared" si="7"/>
        <v>7202.6</v>
      </c>
      <c r="E34" s="145">
        <f t="shared" si="3"/>
        <v>7323.9000938967165</v>
      </c>
      <c r="F34" s="149">
        <f t="shared" si="4"/>
        <v>0.89952073561052948</v>
      </c>
      <c r="G34" s="149">
        <f t="shared" si="5"/>
        <v>1</v>
      </c>
      <c r="H34" s="146">
        <f t="shared" si="6"/>
        <v>6517.02028580367</v>
      </c>
      <c r="Y34" s="144">
        <v>6588</v>
      </c>
    </row>
    <row r="35" spans="1:25" ht="15" x14ac:dyDescent="0.3">
      <c r="A35" s="141">
        <f>[2]ArdiData!A34</f>
        <v>32</v>
      </c>
      <c r="B35" s="143">
        <f ca="1">'0.ArdiData'!D34</f>
        <v>45</v>
      </c>
      <c r="C35" s="144">
        <f t="shared" si="2"/>
        <v>7024</v>
      </c>
      <c r="D35" s="147">
        <f t="shared" si="7"/>
        <v>7338</v>
      </c>
      <c r="E35" s="145">
        <f t="shared" si="3"/>
        <v>7507.4825754527192</v>
      </c>
      <c r="F35" s="149">
        <f t="shared" si="4"/>
        <v>0.93559990708022867</v>
      </c>
      <c r="G35" s="149">
        <f t="shared" si="5"/>
        <v>2</v>
      </c>
      <c r="H35" s="146">
        <f t="shared" si="6"/>
        <v>6814.1633491315051</v>
      </c>
      <c r="Y35" s="144">
        <v>7024</v>
      </c>
    </row>
    <row r="36" spans="1:25" ht="15" x14ac:dyDescent="0.3">
      <c r="A36" s="141">
        <f>[2]ArdiData!A35</f>
        <v>33</v>
      </c>
      <c r="B36" s="143">
        <f ca="1">'0.ArdiData'!D35</f>
        <v>47</v>
      </c>
      <c r="C36" s="144">
        <f t="shared" si="2"/>
        <v>7434</v>
      </c>
      <c r="D36" s="147">
        <f t="shared" si="7"/>
        <v>7756.2</v>
      </c>
      <c r="E36" s="145">
        <f t="shared" si="3"/>
        <v>7691.0650570087219</v>
      </c>
      <c r="F36" s="149">
        <f t="shared" si="4"/>
        <v>0.96657614321251084</v>
      </c>
      <c r="G36" s="149">
        <f t="shared" si="5"/>
        <v>3</v>
      </c>
      <c r="H36" s="146">
        <f t="shared" si="6"/>
        <v>7716.3880628813913</v>
      </c>
      <c r="Y36" s="144">
        <v>7434</v>
      </c>
    </row>
    <row r="37" spans="1:25" ht="15" x14ac:dyDescent="0.3">
      <c r="A37" s="141">
        <f>[2]ArdiData!A36</f>
        <v>34</v>
      </c>
      <c r="B37" s="143">
        <f ca="1">'0.ArdiData'!D36</f>
        <v>56</v>
      </c>
      <c r="C37" s="144">
        <f t="shared" si="2"/>
        <v>8159</v>
      </c>
      <c r="D37" s="147">
        <f t="shared" si="7"/>
        <v>7808.2</v>
      </c>
      <c r="E37" s="145">
        <f t="shared" si="3"/>
        <v>7874.6475385647245</v>
      </c>
      <c r="F37" s="149">
        <f t="shared" si="4"/>
        <v>1.0361098652406611</v>
      </c>
      <c r="G37" s="149">
        <f t="shared" si="5"/>
        <v>4</v>
      </c>
      <c r="H37" s="146">
        <f t="shared" si="6"/>
        <v>8480.0579369932893</v>
      </c>
      <c r="Y37" s="144">
        <v>8159</v>
      </c>
    </row>
    <row r="38" spans="1:25" ht="15" x14ac:dyDescent="0.3">
      <c r="A38" s="141">
        <f>[2]ArdiData!A37</f>
        <v>35</v>
      </c>
      <c r="B38" s="143">
        <f ca="1">'0.ArdiData'!D37</f>
        <v>62</v>
      </c>
      <c r="C38" s="144">
        <f t="shared" si="2"/>
        <v>9576</v>
      </c>
      <c r="D38" s="147">
        <f t="shared" si="7"/>
        <v>8095.2</v>
      </c>
      <c r="E38" s="145">
        <f t="shared" si="3"/>
        <v>8058.2300201207272</v>
      </c>
      <c r="F38" s="149">
        <f t="shared" si="4"/>
        <v>1.1883502923209599</v>
      </c>
      <c r="G38" s="149">
        <f t="shared" si="5"/>
        <v>5</v>
      </c>
      <c r="H38" s="146">
        <f t="shared" si="6"/>
        <v>9044.1362203497174</v>
      </c>
      <c r="Y38" s="144">
        <v>9576</v>
      </c>
    </row>
    <row r="39" spans="1:25" ht="15" x14ac:dyDescent="0.3">
      <c r="A39" s="141">
        <f>[2]ArdiData!A38</f>
        <v>36</v>
      </c>
      <c r="B39" s="143">
        <f ca="1">'0.ArdiData'!D38</f>
        <v>33</v>
      </c>
      <c r="C39" s="144">
        <f t="shared" si="2"/>
        <v>6848</v>
      </c>
      <c r="D39" s="147">
        <f t="shared" si="7"/>
        <v>8295.7999999999993</v>
      </c>
      <c r="E39" s="145">
        <f t="shared" si="3"/>
        <v>8241.8125016767299</v>
      </c>
      <c r="F39" s="149">
        <f t="shared" si="4"/>
        <v>0.83088519650341841</v>
      </c>
      <c r="G39" s="149">
        <f t="shared" si="5"/>
        <v>1</v>
      </c>
      <c r="H39" s="146">
        <f t="shared" si="6"/>
        <v>7333.8055648762656</v>
      </c>
      <c r="Y39" s="144">
        <v>6848</v>
      </c>
    </row>
    <row r="40" spans="1:25" ht="15" x14ac:dyDescent="0.3">
      <c r="A40" s="141">
        <f>[2]ArdiData!A39</f>
        <v>37</v>
      </c>
      <c r="B40" s="143">
        <f ca="1">'0.ArdiData'!D39</f>
        <v>38</v>
      </c>
      <c r="C40" s="144">
        <f t="shared" si="2"/>
        <v>8459</v>
      </c>
      <c r="D40" s="147">
        <f t="shared" si="7"/>
        <v>8447.7999999999993</v>
      </c>
      <c r="E40" s="145">
        <f t="shared" si="3"/>
        <v>8425.3949832327326</v>
      </c>
      <c r="F40" s="149">
        <f t="shared" si="4"/>
        <v>1.0039885390339733</v>
      </c>
      <c r="G40" s="149">
        <f t="shared" si="5"/>
        <v>2</v>
      </c>
      <c r="H40" s="146">
        <f t="shared" si="6"/>
        <v>7647.3061535196248</v>
      </c>
      <c r="Y40" s="144">
        <v>8459</v>
      </c>
    </row>
    <row r="41" spans="1:25" ht="15" x14ac:dyDescent="0.3">
      <c r="A41" s="141">
        <f>[2]ArdiData!A40</f>
        <v>38</v>
      </c>
      <c r="B41" s="143">
        <f ca="1">'0.ArdiData'!D40</f>
        <v>48</v>
      </c>
      <c r="C41" s="144">
        <f t="shared" si="2"/>
        <v>8437</v>
      </c>
      <c r="D41" s="147">
        <f t="shared" si="7"/>
        <v>8541.6</v>
      </c>
      <c r="E41" s="145">
        <f t="shared" si="3"/>
        <v>8608.9774647887352</v>
      </c>
      <c r="F41" s="149">
        <f t="shared" si="4"/>
        <v>0.9800234736945086</v>
      </c>
      <c r="G41" s="149">
        <f t="shared" si="5"/>
        <v>3</v>
      </c>
      <c r="H41" s="146">
        <f t="shared" si="6"/>
        <v>8637.3227180511367</v>
      </c>
      <c r="Y41" s="144">
        <v>8437</v>
      </c>
    </row>
    <row r="42" spans="1:25" ht="15" x14ac:dyDescent="0.3">
      <c r="A42" s="141">
        <f>[2]ArdiData!A41</f>
        <v>39</v>
      </c>
      <c r="B42" s="143">
        <f ca="1">'0.ArdiData'!D41</f>
        <v>54</v>
      </c>
      <c r="C42" s="144">
        <f t="shared" si="2"/>
        <v>8919</v>
      </c>
      <c r="D42" s="147">
        <f t="shared" si="7"/>
        <v>8950.2000000000007</v>
      </c>
      <c r="E42" s="145">
        <f t="shared" si="3"/>
        <v>8792.5599463447379</v>
      </c>
      <c r="F42" s="149">
        <f t="shared" si="4"/>
        <v>1.0143803459318836</v>
      </c>
      <c r="G42" s="149">
        <f t="shared" si="5"/>
        <v>4</v>
      </c>
      <c r="H42" s="146">
        <f t="shared" si="6"/>
        <v>9468.5403244193894</v>
      </c>
      <c r="Y42" s="144">
        <v>8919</v>
      </c>
    </row>
    <row r="43" spans="1:25" ht="15" x14ac:dyDescent="0.3">
      <c r="A43" s="141">
        <f>[2]ArdiData!A42</f>
        <v>40</v>
      </c>
      <c r="B43" s="143">
        <f ca="1">'0.ArdiData'!D42</f>
        <v>48</v>
      </c>
      <c r="C43" s="144">
        <f t="shared" si="2"/>
        <v>10045</v>
      </c>
      <c r="D43" s="147">
        <f t="shared" si="7"/>
        <v>9000</v>
      </c>
      <c r="E43" s="145">
        <f t="shared" si="3"/>
        <v>8976.1424279007406</v>
      </c>
      <c r="F43" s="149">
        <f t="shared" si="4"/>
        <v>1.11907760830275</v>
      </c>
      <c r="G43" s="149">
        <f t="shared" si="5"/>
        <v>5</v>
      </c>
      <c r="H43" s="146">
        <f t="shared" si="6"/>
        <v>10074.353133193223</v>
      </c>
      <c r="Y43" s="144">
        <v>10045</v>
      </c>
    </row>
    <row r="44" spans="1:25" ht="15" x14ac:dyDescent="0.3">
      <c r="A44" s="141">
        <f>[2]ArdiData!A43</f>
        <v>41</v>
      </c>
      <c r="B44" s="143">
        <f ca="1">'0.ArdiData'!D43</f>
        <v>30</v>
      </c>
      <c r="C44" s="144">
        <f t="shared" si="2"/>
        <v>8891</v>
      </c>
      <c r="D44" s="147">
        <f t="shared" si="7"/>
        <v>9344.6</v>
      </c>
      <c r="E44" s="145">
        <f t="shared" si="3"/>
        <v>9159.7249094567433</v>
      </c>
      <c r="F44" s="149">
        <f t="shared" si="4"/>
        <v>0.97066233843122252</v>
      </c>
      <c r="G44" s="149">
        <f t="shared" si="5"/>
        <v>1</v>
      </c>
      <c r="H44" s="146">
        <f t="shared" si="6"/>
        <v>8150.5908439488603</v>
      </c>
      <c r="Y44" s="144">
        <v>8891</v>
      </c>
    </row>
    <row r="45" spans="1:25" ht="15" x14ac:dyDescent="0.3">
      <c r="A45" s="141">
        <f>[2]ArdiData!A44</f>
        <v>42</v>
      </c>
      <c r="B45" s="143">
        <f ca="1">'0.ArdiData'!D44</f>
        <v>51</v>
      </c>
      <c r="C45" s="144">
        <f t="shared" si="2"/>
        <v>8708</v>
      </c>
      <c r="D45" s="147">
        <f t="shared" si="7"/>
        <v>9561.6</v>
      </c>
      <c r="E45" s="145">
        <f t="shared" si="3"/>
        <v>9343.3073910127459</v>
      </c>
      <c r="F45" s="149">
        <f t="shared" si="4"/>
        <v>0.93200401480702189</v>
      </c>
      <c r="G45" s="149">
        <f t="shared" si="5"/>
        <v>2</v>
      </c>
      <c r="H45" s="146">
        <f t="shared" si="6"/>
        <v>8480.4489579077435</v>
      </c>
      <c r="Y45" s="144">
        <v>8708</v>
      </c>
    </row>
    <row r="46" spans="1:25" ht="15" x14ac:dyDescent="0.3">
      <c r="A46" s="141">
        <f>[2]ArdiData!A45</f>
        <v>43</v>
      </c>
      <c r="B46" s="143">
        <f ca="1">'0.ArdiData'!D45</f>
        <v>62</v>
      </c>
      <c r="C46" s="144">
        <f t="shared" si="2"/>
        <v>10160</v>
      </c>
      <c r="D46" s="147">
        <f t="shared" si="7"/>
        <v>9674.2000000000007</v>
      </c>
      <c r="E46" s="145">
        <f t="shared" si="3"/>
        <v>9526.8898725687486</v>
      </c>
      <c r="F46" s="149">
        <f t="shared" si="4"/>
        <v>1.0664550693772787</v>
      </c>
      <c r="G46" s="149">
        <f t="shared" si="5"/>
        <v>3</v>
      </c>
      <c r="H46" s="146">
        <f t="shared" si="6"/>
        <v>9558.2573732208839</v>
      </c>
      <c r="Y46" s="144">
        <v>10160</v>
      </c>
    </row>
    <row r="47" spans="1:25" ht="15" x14ac:dyDescent="0.3">
      <c r="A47" s="141">
        <f>[2]ArdiData!A46</f>
        <v>44</v>
      </c>
      <c r="B47" s="143">
        <f ca="1">'0.ArdiData'!D46</f>
        <v>28</v>
      </c>
      <c r="C47" s="144">
        <f t="shared" si="2"/>
        <v>10004</v>
      </c>
      <c r="D47" s="147">
        <f t="shared" si="7"/>
        <v>9844.4</v>
      </c>
      <c r="E47" s="145">
        <f t="shared" si="3"/>
        <v>9710.4723541247513</v>
      </c>
      <c r="F47" s="149">
        <f t="shared" si="4"/>
        <v>1.0302279472275688</v>
      </c>
      <c r="G47" s="149">
        <f t="shared" si="5"/>
        <v>4</v>
      </c>
      <c r="H47" s="146">
        <f t="shared" si="6"/>
        <v>10457.02271184549</v>
      </c>
      <c r="Y47" s="144">
        <v>10004</v>
      </c>
    </row>
    <row r="48" spans="1:25" ht="15" x14ac:dyDescent="0.3">
      <c r="A48" s="141">
        <f>[2]ArdiData!A47</f>
        <v>45</v>
      </c>
      <c r="B48" s="143">
        <f ca="1">'0.ArdiData'!D47</f>
        <v>46</v>
      </c>
      <c r="C48" s="144">
        <f t="shared" si="2"/>
        <v>10608</v>
      </c>
      <c r="D48" s="147">
        <f t="shared" si="7"/>
        <v>9758.7999999999993</v>
      </c>
      <c r="E48" s="145">
        <f t="shared" si="3"/>
        <v>9894.054835680754</v>
      </c>
      <c r="F48" s="149">
        <f t="shared" si="4"/>
        <v>1.0721590062089164</v>
      </c>
      <c r="G48" s="149">
        <f t="shared" si="5"/>
        <v>5</v>
      </c>
      <c r="H48" s="146">
        <f t="shared" si="6"/>
        <v>11104.570046036728</v>
      </c>
      <c r="Y48" s="144">
        <v>10608</v>
      </c>
    </row>
    <row r="49" spans="1:25" ht="15" x14ac:dyDescent="0.3">
      <c r="A49" s="141">
        <f>[2]ArdiData!A48</f>
        <v>46</v>
      </c>
      <c r="B49" s="143">
        <f ca="1">'0.ArdiData'!D48</f>
        <v>44</v>
      </c>
      <c r="C49" s="144">
        <f t="shared" si="2"/>
        <v>9742</v>
      </c>
      <c r="D49" s="147">
        <f t="shared" si="7"/>
        <v>9652</v>
      </c>
      <c r="E49" s="145">
        <f t="shared" si="3"/>
        <v>10077.637317236757</v>
      </c>
      <c r="F49" s="149">
        <f t="shared" si="4"/>
        <v>0.96669484059892852</v>
      </c>
      <c r="G49" s="149">
        <f t="shared" si="5"/>
        <v>1</v>
      </c>
      <c r="H49" s="146">
        <f t="shared" si="6"/>
        <v>8967.3761230214568</v>
      </c>
      <c r="Y49" s="144">
        <v>9742</v>
      </c>
    </row>
    <row r="50" spans="1:25" ht="15" x14ac:dyDescent="0.3">
      <c r="A50" s="141">
        <f>[2]ArdiData!A49</f>
        <v>47</v>
      </c>
      <c r="B50" s="143">
        <f ca="1">'0.ArdiData'!D49</f>
        <v>67</v>
      </c>
      <c r="C50" s="144">
        <f t="shared" si="2"/>
        <v>8280</v>
      </c>
      <c r="D50" s="147">
        <f t="shared" si="7"/>
        <v>9867.2000000000007</v>
      </c>
      <c r="E50" s="145">
        <f t="shared" si="3"/>
        <v>10261.219798792759</v>
      </c>
      <c r="F50" s="149">
        <f t="shared" si="4"/>
        <v>0.80692160994096906</v>
      </c>
      <c r="G50" s="149">
        <f t="shared" si="5"/>
        <v>2</v>
      </c>
      <c r="H50" s="146">
        <f t="shared" si="6"/>
        <v>9313.5917622958641</v>
      </c>
      <c r="Y50" s="144">
        <v>8280</v>
      </c>
    </row>
    <row r="51" spans="1:25" ht="15" x14ac:dyDescent="0.3">
      <c r="A51" s="141">
        <f>[2]ArdiData!A50</f>
        <v>48</v>
      </c>
      <c r="B51" s="143">
        <f ca="1">'0.ArdiData'!D50</f>
        <v>31</v>
      </c>
      <c r="C51" s="144">
        <f t="shared" si="2"/>
        <v>9626</v>
      </c>
      <c r="D51" s="147">
        <f t="shared" si="7"/>
        <v>10139.4</v>
      </c>
      <c r="E51" s="145">
        <f t="shared" si="3"/>
        <v>10444.802280348762</v>
      </c>
      <c r="F51" s="149">
        <f t="shared" si="4"/>
        <v>0.92160672281089639</v>
      </c>
      <c r="G51" s="149">
        <f t="shared" si="5"/>
        <v>3</v>
      </c>
      <c r="H51" s="146">
        <f t="shared" si="6"/>
        <v>10479.192028390629</v>
      </c>
      <c r="Y51" s="144">
        <v>9626</v>
      </c>
    </row>
    <row r="52" spans="1:25" ht="15" x14ac:dyDescent="0.3">
      <c r="A52" s="141">
        <f>[2]ArdiData!A51</f>
        <v>49</v>
      </c>
      <c r="B52" s="143">
        <f ca="1">'0.ArdiData'!D51</f>
        <v>49</v>
      </c>
      <c r="C52" s="144">
        <f t="shared" si="2"/>
        <v>11080</v>
      </c>
      <c r="D52" s="147">
        <f t="shared" si="7"/>
        <v>10297.4</v>
      </c>
      <c r="E52" s="145">
        <f t="shared" si="3"/>
        <v>10628.384761904765</v>
      </c>
      <c r="F52" s="149">
        <f t="shared" si="4"/>
        <v>1.042491427268794</v>
      </c>
      <c r="G52" s="149">
        <f t="shared" si="5"/>
        <v>4</v>
      </c>
      <c r="H52" s="146">
        <f t="shared" si="6"/>
        <v>11445.50509927159</v>
      </c>
      <c r="Y52" s="144">
        <v>11080</v>
      </c>
    </row>
    <row r="53" spans="1:25" ht="15" x14ac:dyDescent="0.3">
      <c r="A53" s="141">
        <f>[2]ArdiData!A52</f>
        <v>50</v>
      </c>
      <c r="B53" s="143">
        <f ca="1">'0.ArdiData'!D52</f>
        <v>60</v>
      </c>
      <c r="C53" s="144">
        <f t="shared" si="2"/>
        <v>11969</v>
      </c>
      <c r="D53" s="147">
        <f t="shared" si="7"/>
        <v>10579</v>
      </c>
      <c r="E53" s="145">
        <f t="shared" si="3"/>
        <v>10811.967243460767</v>
      </c>
      <c r="F53" s="149">
        <f t="shared" si="4"/>
        <v>1.1070140826813013</v>
      </c>
      <c r="G53" s="149">
        <f t="shared" si="5"/>
        <v>5</v>
      </c>
      <c r="H53" s="146">
        <f t="shared" si="6"/>
        <v>12134.786958880235</v>
      </c>
      <c r="Y53" s="144">
        <v>11969</v>
      </c>
    </row>
    <row r="54" spans="1:25" ht="15" x14ac:dyDescent="0.3">
      <c r="A54" s="141">
        <f>[2]ArdiData!A53</f>
        <v>51</v>
      </c>
      <c r="B54" s="143">
        <f ca="1">'0.ArdiData'!D53</f>
        <v>58</v>
      </c>
      <c r="C54" s="144">
        <f t="shared" si="2"/>
        <v>10532</v>
      </c>
      <c r="D54" s="147">
        <f t="shared" si="7"/>
        <v>10899</v>
      </c>
      <c r="E54" s="145">
        <f t="shared" si="3"/>
        <v>10995.54972501677</v>
      </c>
      <c r="F54" s="149">
        <f t="shared" si="4"/>
        <v>0.9578420600507026</v>
      </c>
      <c r="G54" s="149">
        <f t="shared" si="5"/>
        <v>1</v>
      </c>
      <c r="H54" s="146">
        <f t="shared" si="6"/>
        <v>9784.1614020940524</v>
      </c>
      <c r="Y54" s="144">
        <v>10532</v>
      </c>
    </row>
    <row r="55" spans="1:25" ht="15" x14ac:dyDescent="0.3">
      <c r="A55" s="141">
        <f>[2]ArdiData!A54</f>
        <v>52</v>
      </c>
      <c r="B55" s="143">
        <f ca="1">'0.ArdiData'!D54</f>
        <v>30</v>
      </c>
      <c r="C55" s="144">
        <f t="shared" si="2"/>
        <v>9688</v>
      </c>
      <c r="D55" s="147">
        <f t="shared" si="7"/>
        <v>11155.6</v>
      </c>
      <c r="E55" s="145">
        <f t="shared" si="3"/>
        <v>11179.132206572773</v>
      </c>
      <c r="F55" s="149">
        <f t="shared" si="4"/>
        <v>0.86661467285483385</v>
      </c>
      <c r="G55" s="149">
        <f t="shared" si="5"/>
        <v>2</v>
      </c>
      <c r="H55" s="146">
        <f t="shared" si="6"/>
        <v>10146.734566683983</v>
      </c>
      <c r="Y55" s="144">
        <v>9688</v>
      </c>
    </row>
    <row r="56" spans="1:25" ht="15" x14ac:dyDescent="0.3">
      <c r="A56" s="141">
        <f>[2]ArdiData!A55</f>
        <v>53</v>
      </c>
      <c r="B56" s="143">
        <f ca="1">'0.ArdiData'!D55</f>
        <v>46</v>
      </c>
      <c r="C56" s="144">
        <f t="shared" si="2"/>
        <v>11226</v>
      </c>
      <c r="D56" s="147">
        <f t="shared" si="7"/>
        <v>11263.4</v>
      </c>
      <c r="E56" s="145">
        <f t="shared" si="3"/>
        <v>11362.714688128775</v>
      </c>
      <c r="F56" s="149">
        <f t="shared" si="4"/>
        <v>0.98796813157056484</v>
      </c>
      <c r="G56" s="149">
        <f t="shared" si="5"/>
        <v>3</v>
      </c>
      <c r="H56" s="146">
        <f t="shared" si="6"/>
        <v>11400.126683560376</v>
      </c>
      <c r="Y56" s="144">
        <v>11226</v>
      </c>
    </row>
    <row r="57" spans="1:25" ht="15" x14ac:dyDescent="0.3">
      <c r="A57" s="141">
        <f>[2]ArdiData!A56</f>
        <v>54</v>
      </c>
      <c r="B57" s="143">
        <f ca="1">'0.ArdiData'!D56</f>
        <v>47</v>
      </c>
      <c r="C57" s="144">
        <f t="shared" si="2"/>
        <v>12363</v>
      </c>
      <c r="D57" s="147">
        <f t="shared" si="7"/>
        <v>11328.8</v>
      </c>
      <c r="E57" s="145">
        <f t="shared" si="3"/>
        <v>11546.297169684778</v>
      </c>
      <c r="F57" s="149">
        <f t="shared" si="4"/>
        <v>1.0707328781091401</v>
      </c>
      <c r="G57" s="149">
        <f t="shared" si="5"/>
        <v>4</v>
      </c>
      <c r="H57" s="146">
        <f t="shared" si="6"/>
        <v>12433.98748669769</v>
      </c>
      <c r="Y57" s="144">
        <v>12363</v>
      </c>
    </row>
    <row r="58" spans="1:25" ht="15" x14ac:dyDescent="0.3">
      <c r="A58" s="141">
        <f>[2]ArdiData!A57</f>
        <v>55</v>
      </c>
      <c r="B58" s="143">
        <f ca="1">'0.ArdiData'!D57</f>
        <v>70</v>
      </c>
      <c r="C58" s="144">
        <f t="shared" si="2"/>
        <v>12508</v>
      </c>
      <c r="D58" s="147">
        <f t="shared" si="7"/>
        <v>11331.2</v>
      </c>
      <c r="E58" s="145">
        <f t="shared" si="3"/>
        <v>11729.879651240781</v>
      </c>
      <c r="F58" s="149">
        <f t="shared" si="4"/>
        <v>1.0663366012179767</v>
      </c>
      <c r="G58" s="149">
        <f t="shared" si="5"/>
        <v>5</v>
      </c>
      <c r="H58" s="146">
        <f t="shared" si="6"/>
        <v>13165.00387172374</v>
      </c>
      <c r="Y58" s="144">
        <v>12508</v>
      </c>
    </row>
    <row r="59" spans="1:25" ht="15" x14ac:dyDescent="0.3">
      <c r="A59" s="141">
        <f>[2]ArdiData!A58</f>
        <v>56</v>
      </c>
      <c r="B59" s="143">
        <f ca="1">'0.ArdiData'!D58</f>
        <v>40</v>
      </c>
      <c r="C59" s="144">
        <f t="shared" si="2"/>
        <v>10859</v>
      </c>
      <c r="D59" s="147">
        <f t="shared" si="7"/>
        <v>11388</v>
      </c>
      <c r="E59" s="145">
        <f t="shared" si="3"/>
        <v>11913.462132796783</v>
      </c>
      <c r="F59" s="149">
        <f t="shared" si="4"/>
        <v>0.91148986574658797</v>
      </c>
      <c r="G59" s="149">
        <f t="shared" si="5"/>
        <v>1</v>
      </c>
      <c r="H59" s="146">
        <f t="shared" si="6"/>
        <v>10600.946681166646</v>
      </c>
      <c r="Y59" s="144">
        <v>10859</v>
      </c>
    </row>
    <row r="60" spans="1:25" ht="15" x14ac:dyDescent="0.3">
      <c r="A60" s="141">
        <f>[2]ArdiData!A59</f>
        <v>57</v>
      </c>
      <c r="B60" s="143">
        <f ca="1">'0.ArdiData'!D59</f>
        <v>32</v>
      </c>
      <c r="C60" s="144">
        <f t="shared" si="2"/>
        <v>9700</v>
      </c>
      <c r="D60" s="147">
        <f t="shared" si="7"/>
        <v>11828.6</v>
      </c>
      <c r="E60" s="145">
        <f t="shared" si="3"/>
        <v>12097.044614352786</v>
      </c>
      <c r="F60" s="149">
        <f t="shared" si="4"/>
        <v>0.80184874150924734</v>
      </c>
      <c r="G60" s="149">
        <f t="shared" si="5"/>
        <v>2</v>
      </c>
      <c r="H60" s="146">
        <f t="shared" si="6"/>
        <v>10979.877371072103</v>
      </c>
      <c r="Y60" s="144">
        <v>9700</v>
      </c>
    </row>
    <row r="61" spans="1:25" ht="15" x14ac:dyDescent="0.3">
      <c r="A61" s="141">
        <f>[2]ArdiData!A60</f>
        <v>58</v>
      </c>
      <c r="B61" s="143">
        <f ca="1">'0.ArdiData'!D60</f>
        <v>58</v>
      </c>
      <c r="C61" s="144">
        <f t="shared" si="2"/>
        <v>11510</v>
      </c>
      <c r="D61" s="147">
        <f t="shared" si="7"/>
        <v>12354.6</v>
      </c>
      <c r="E61" s="145">
        <f t="shared" si="3"/>
        <v>12280.627095908789</v>
      </c>
      <c r="F61" s="149">
        <f t="shared" si="4"/>
        <v>0.93724855498905935</v>
      </c>
      <c r="G61" s="149">
        <f t="shared" si="5"/>
        <v>3</v>
      </c>
      <c r="H61" s="146">
        <f t="shared" si="6"/>
        <v>12321.061338730122</v>
      </c>
      <c r="Y61" s="144">
        <v>11510</v>
      </c>
    </row>
    <row r="62" spans="1:25" ht="15" x14ac:dyDescent="0.3">
      <c r="A62" s="141">
        <f>[2]ArdiData!A61</f>
        <v>59</v>
      </c>
      <c r="B62" s="143">
        <f ca="1">'0.ArdiData'!D61</f>
        <v>70</v>
      </c>
      <c r="C62" s="144">
        <f t="shared" si="2"/>
        <v>14566</v>
      </c>
      <c r="D62" s="147">
        <f t="shared" si="7"/>
        <v>12180.2</v>
      </c>
      <c r="E62" s="145">
        <f t="shared" si="3"/>
        <v>12464.209577464791</v>
      </c>
      <c r="F62" s="149">
        <f t="shared" si="4"/>
        <v>1.16862604960809</v>
      </c>
      <c r="G62" s="149">
        <f t="shared" si="5"/>
        <v>4</v>
      </c>
      <c r="H62" s="146">
        <f t="shared" si="6"/>
        <v>13422.469874123792</v>
      </c>
      <c r="Y62" s="144">
        <v>14566</v>
      </c>
    </row>
    <row r="63" spans="1:25" ht="15" x14ac:dyDescent="0.3">
      <c r="A63" s="141">
        <f>[2]ArdiData!A62</f>
        <v>60</v>
      </c>
      <c r="B63" s="143">
        <f ca="1">'0.ArdiData'!D62</f>
        <v>36</v>
      </c>
      <c r="C63" s="144">
        <f t="shared" si="2"/>
        <v>15138</v>
      </c>
      <c r="D63" s="147">
        <f t="shared" si="7"/>
        <v>12693</v>
      </c>
      <c r="E63" s="145">
        <f t="shared" si="3"/>
        <v>12647.792059020794</v>
      </c>
      <c r="F63" s="149">
        <f t="shared" si="4"/>
        <v>1.1968887478034644</v>
      </c>
      <c r="G63" s="149">
        <f t="shared" si="5"/>
        <v>5</v>
      </c>
      <c r="H63" s="146">
        <f t="shared" si="6"/>
        <v>14195.220784567246</v>
      </c>
      <c r="Y63" s="144">
        <v>15138</v>
      </c>
    </row>
    <row r="64" spans="1:25" ht="15" x14ac:dyDescent="0.3">
      <c r="A64" s="141">
        <f>[2]ArdiData!A63</f>
        <v>61</v>
      </c>
      <c r="B64" s="143">
        <f ca="1">'0.ArdiData'!D63</f>
        <v>35</v>
      </c>
      <c r="C64" s="144">
        <f t="shared" si="2"/>
        <v>9987</v>
      </c>
      <c r="D64" s="147">
        <f t="shared" si="7"/>
        <v>13073.4</v>
      </c>
      <c r="E64" s="145">
        <f t="shared" si="3"/>
        <v>12831.374540576797</v>
      </c>
      <c r="F64" s="149">
        <f t="shared" si="4"/>
        <v>0.77832659068738119</v>
      </c>
      <c r="G64" s="149">
        <f t="shared" si="5"/>
        <v>1</v>
      </c>
      <c r="H64" s="146">
        <f t="shared" si="6"/>
        <v>11417.731960239242</v>
      </c>
      <c r="Y64" s="144">
        <v>9987</v>
      </c>
    </row>
    <row r="65" spans="1:25" ht="15" x14ac:dyDescent="0.3">
      <c r="A65" s="141">
        <f>[2]ArdiData!A64</f>
        <v>62</v>
      </c>
      <c r="B65" s="143">
        <f ca="1">'0.ArdiData'!D64</f>
        <v>53</v>
      </c>
      <c r="C65" s="144">
        <f t="shared" si="2"/>
        <v>12264</v>
      </c>
      <c r="D65" s="147">
        <f t="shared" si="7"/>
        <v>13102.8</v>
      </c>
      <c r="E65" s="145">
        <f t="shared" si="3"/>
        <v>13014.957022132799</v>
      </c>
      <c r="F65" s="149">
        <f t="shared" si="4"/>
        <v>0.94230046085778485</v>
      </c>
      <c r="G65" s="149">
        <f t="shared" si="5"/>
        <v>2</v>
      </c>
      <c r="H65" s="146">
        <f t="shared" si="6"/>
        <v>11813.020175460222</v>
      </c>
      <c r="Y65" s="144">
        <v>12264</v>
      </c>
    </row>
    <row r="66" spans="1:25" ht="15" x14ac:dyDescent="0.3">
      <c r="A66" s="141">
        <f>[2]ArdiData!A65</f>
        <v>63</v>
      </c>
      <c r="B66" s="143">
        <f ca="1">'0.ArdiData'!D65</f>
        <v>65</v>
      </c>
      <c r="C66" s="144">
        <f t="shared" si="2"/>
        <v>13412</v>
      </c>
      <c r="D66" s="147">
        <f t="shared" si="7"/>
        <v>13036.4</v>
      </c>
      <c r="E66" s="145">
        <f t="shared" si="3"/>
        <v>13198.539503688802</v>
      </c>
      <c r="F66" s="149">
        <f t="shared" si="4"/>
        <v>1.0161730391647907</v>
      </c>
      <c r="G66" s="149">
        <f t="shared" si="5"/>
        <v>3</v>
      </c>
      <c r="H66" s="146">
        <f t="shared" si="6"/>
        <v>13241.995993899867</v>
      </c>
      <c r="Y66" s="144">
        <v>13412</v>
      </c>
    </row>
    <row r="67" spans="1:25" ht="15" x14ac:dyDescent="0.3">
      <c r="A67" s="141">
        <f>[2]ArdiData!A66</f>
        <v>64</v>
      </c>
      <c r="B67" s="143">
        <f ca="1">'0.ArdiData'!D66</f>
        <v>41</v>
      </c>
      <c r="C67" s="144">
        <f t="shared" si="2"/>
        <v>14713</v>
      </c>
      <c r="D67" s="147">
        <f t="shared" si="7"/>
        <v>13399.2</v>
      </c>
      <c r="E67" s="145">
        <f t="shared" si="3"/>
        <v>13382.121985244805</v>
      </c>
      <c r="F67" s="149">
        <f t="shared" si="4"/>
        <v>1.0994519416444288</v>
      </c>
      <c r="G67" s="149">
        <f t="shared" si="5"/>
        <v>4</v>
      </c>
      <c r="H67" s="146">
        <f t="shared" si="6"/>
        <v>14410.952261549892</v>
      </c>
      <c r="Y67" s="144">
        <v>14713</v>
      </c>
    </row>
    <row r="68" spans="1:25" ht="15" x14ac:dyDescent="0.3">
      <c r="A68" s="141">
        <f>[2]ArdiData!A67</f>
        <v>65</v>
      </c>
      <c r="B68" s="143">
        <f ca="1">'0.ArdiData'!D67</f>
        <v>42</v>
      </c>
      <c r="C68" s="144">
        <f t="shared" si="2"/>
        <v>14806</v>
      </c>
      <c r="D68" s="147">
        <f t="shared" si="7"/>
        <v>13736.8</v>
      </c>
      <c r="E68" s="145">
        <f t="shared" si="3"/>
        <v>13565.704466800807</v>
      </c>
      <c r="F68" s="149">
        <f t="shared" si="4"/>
        <v>1.0914287596515575</v>
      </c>
      <c r="G68" s="149">
        <f t="shared" si="5"/>
        <v>5</v>
      </c>
      <c r="H68" s="146">
        <f t="shared" si="6"/>
        <v>15225.437697410753</v>
      </c>
      <c r="Y68" s="144">
        <v>14806</v>
      </c>
    </row>
    <row r="69" spans="1:25" ht="15" x14ac:dyDescent="0.3">
      <c r="A69" s="141">
        <f>[2]ArdiData!A68</f>
        <v>66</v>
      </c>
      <c r="B69" s="143">
        <f ca="1">'0.ArdiData'!D68</f>
        <v>64</v>
      </c>
      <c r="C69" s="144">
        <f t="shared" ref="C69:C78" si="8">Y69</f>
        <v>11801</v>
      </c>
      <c r="D69" s="147">
        <f t="shared" si="7"/>
        <v>13894</v>
      </c>
      <c r="E69" s="145">
        <f t="shared" ref="E69:E78" si="9">$E$2+$F$2*A69</f>
        <v>13749.28694835681</v>
      </c>
      <c r="F69" s="149">
        <f t="shared" ref="F69:F78" si="10">C69/E69</f>
        <v>0.85829905538558482</v>
      </c>
      <c r="G69" s="149">
        <f t="shared" ref="G69:G78" si="11">IF(MOD(A69,5)&lt;&gt;0,MOD(A69,5),5)</f>
        <v>1</v>
      </c>
      <c r="H69" s="146">
        <f t="shared" ref="H69:H78" si="12">VLOOKUP(G69,$J$3:$L$7,3)*E69</f>
        <v>12234.517239311837</v>
      </c>
      <c r="Y69" s="144">
        <v>11801</v>
      </c>
    </row>
    <row r="70" spans="1:25" ht="15" x14ac:dyDescent="0.3">
      <c r="A70" s="141">
        <f>[2]ArdiData!A69</f>
        <v>67</v>
      </c>
      <c r="B70" s="143">
        <f ca="1">'0.ArdiData'!D69</f>
        <v>68</v>
      </c>
      <c r="C70" s="144">
        <f t="shared" si="8"/>
        <v>13952</v>
      </c>
      <c r="D70" s="147">
        <f t="shared" si="7"/>
        <v>14130.2</v>
      </c>
      <c r="E70" s="145">
        <f t="shared" si="9"/>
        <v>13932.869429912813</v>
      </c>
      <c r="F70" s="149">
        <f t="shared" si="10"/>
        <v>1.0013730531376484</v>
      </c>
      <c r="G70" s="149">
        <f t="shared" si="11"/>
        <v>2</v>
      </c>
      <c r="H70" s="146">
        <f t="shared" si="12"/>
        <v>12646.162979848341</v>
      </c>
      <c r="Y70" s="144">
        <v>13952</v>
      </c>
    </row>
    <row r="71" spans="1:25" ht="15" x14ac:dyDescent="0.3">
      <c r="A71" s="141">
        <f>[2]ArdiData!A70</f>
        <v>68</v>
      </c>
      <c r="B71" s="143">
        <f ca="1">'0.ArdiData'!D70</f>
        <v>43</v>
      </c>
      <c r="C71" s="144">
        <f t="shared" si="8"/>
        <v>14198</v>
      </c>
      <c r="D71" s="147">
        <f t="shared" ref="D71:D76" si="13">AVERAGE(C69:C73)</f>
        <v>14704</v>
      </c>
      <c r="E71" s="145">
        <f t="shared" si="9"/>
        <v>14116.451911468816</v>
      </c>
      <c r="F71" s="149">
        <f t="shared" si="10"/>
        <v>1.005776811980986</v>
      </c>
      <c r="G71" s="149">
        <f t="shared" si="11"/>
        <v>3</v>
      </c>
      <c r="H71" s="146">
        <f t="shared" si="12"/>
        <v>14162.930649069614</v>
      </c>
      <c r="Y71" s="144">
        <v>14198</v>
      </c>
    </row>
    <row r="72" spans="1:25" ht="15" x14ac:dyDescent="0.3">
      <c r="A72" s="141">
        <f>[2]ArdiData!A71</f>
        <v>69</v>
      </c>
      <c r="B72" s="143">
        <f ca="1">'0.ArdiData'!D71</f>
        <v>48</v>
      </c>
      <c r="C72" s="144">
        <f t="shared" si="8"/>
        <v>15894</v>
      </c>
      <c r="D72" s="147">
        <f t="shared" si="13"/>
        <v>14771.4</v>
      </c>
      <c r="E72" s="145">
        <f t="shared" si="9"/>
        <v>14300.034393024818</v>
      </c>
      <c r="F72" s="149">
        <f t="shared" si="10"/>
        <v>1.111465858274626</v>
      </c>
      <c r="G72" s="149">
        <f t="shared" si="11"/>
        <v>4</v>
      </c>
      <c r="H72" s="146">
        <f t="shared" si="12"/>
        <v>15399.434648975992</v>
      </c>
      <c r="Y72" s="144">
        <v>15894</v>
      </c>
    </row>
    <row r="73" spans="1:25" ht="15" x14ac:dyDescent="0.3">
      <c r="A73" s="141">
        <f>[2]ArdiData!A72</f>
        <v>70</v>
      </c>
      <c r="B73" s="143">
        <f ca="1">'0.ArdiData'!D72</f>
        <v>50</v>
      </c>
      <c r="C73" s="144">
        <f t="shared" si="8"/>
        <v>17675</v>
      </c>
      <c r="D73" s="147">
        <f t="shared" si="13"/>
        <v>14716.8</v>
      </c>
      <c r="E73" s="145">
        <f t="shared" si="9"/>
        <v>14483.616874580821</v>
      </c>
      <c r="F73" s="149">
        <f t="shared" si="10"/>
        <v>1.2203443485874135</v>
      </c>
      <c r="G73" s="149">
        <f t="shared" si="11"/>
        <v>5</v>
      </c>
      <c r="H73" s="146">
        <f t="shared" si="12"/>
        <v>16255.654610254258</v>
      </c>
      <c r="Y73" s="144">
        <v>17675</v>
      </c>
    </row>
    <row r="74" spans="1:25" ht="15" x14ac:dyDescent="0.3">
      <c r="A74" s="141">
        <f>[2]ArdiData!A73</f>
        <v>71</v>
      </c>
      <c r="B74" s="143">
        <f ca="1">'0.ArdiData'!D73</f>
        <v>88</v>
      </c>
      <c r="C74" s="144">
        <f t="shared" si="8"/>
        <v>12138</v>
      </c>
      <c r="D74" s="147">
        <f t="shared" si="13"/>
        <v>14915.2</v>
      </c>
      <c r="E74" s="145">
        <f t="shared" si="9"/>
        <v>14667.199356136824</v>
      </c>
      <c r="F74" s="149">
        <f t="shared" si="10"/>
        <v>0.82756085229873178</v>
      </c>
      <c r="G74" s="149">
        <f t="shared" si="11"/>
        <v>1</v>
      </c>
      <c r="H74" s="146">
        <f t="shared" si="12"/>
        <v>13051.302518384433</v>
      </c>
      <c r="Y74" s="144">
        <v>12138</v>
      </c>
    </row>
    <row r="75" spans="1:25" ht="15" x14ac:dyDescent="0.3">
      <c r="A75" s="141">
        <f>[2]ArdiData!A74</f>
        <v>72</v>
      </c>
      <c r="B75" s="143">
        <f ca="1">'0.ArdiData'!D74</f>
        <v>59</v>
      </c>
      <c r="C75" s="144">
        <f t="shared" si="8"/>
        <v>13679</v>
      </c>
      <c r="D75" s="147">
        <f t="shared" si="13"/>
        <v>14936.2</v>
      </c>
      <c r="E75" s="145">
        <f t="shared" si="9"/>
        <v>14850.781837692826</v>
      </c>
      <c r="F75" s="149">
        <f t="shared" si="10"/>
        <v>0.92109628634374507</v>
      </c>
      <c r="G75" s="149">
        <f t="shared" si="11"/>
        <v>2</v>
      </c>
      <c r="H75" s="146">
        <f t="shared" si="12"/>
        <v>13479.305784236461</v>
      </c>
      <c r="Y75" s="144">
        <v>13679</v>
      </c>
    </row>
    <row r="76" spans="1:25" ht="15" x14ac:dyDescent="0.3">
      <c r="A76" s="141">
        <f>[2]ArdiData!A75</f>
        <v>73</v>
      </c>
      <c r="B76" s="143">
        <f ca="1">'0.ArdiData'!D75</f>
        <v>38</v>
      </c>
      <c r="C76" s="144">
        <f t="shared" si="8"/>
        <v>15190</v>
      </c>
      <c r="D76" s="147">
        <f t="shared" si="13"/>
        <v>15019.4</v>
      </c>
      <c r="E76" s="145">
        <f t="shared" si="9"/>
        <v>15034.364319248829</v>
      </c>
      <c r="F76" s="149">
        <f t="shared" si="10"/>
        <v>1.0103519960968292</v>
      </c>
      <c r="G76" s="149">
        <f t="shared" si="11"/>
        <v>3</v>
      </c>
      <c r="H76" s="146">
        <f t="shared" si="12"/>
        <v>15083.86530423936</v>
      </c>
      <c r="Y76" s="144">
        <v>15190</v>
      </c>
    </row>
    <row r="77" spans="1:25" ht="15" x14ac:dyDescent="0.3">
      <c r="A77" s="141">
        <f>[2]ArdiData!A76</f>
        <v>74</v>
      </c>
      <c r="B77" s="143">
        <f ca="1">'0.ArdiData'!D76</f>
        <v>61</v>
      </c>
      <c r="C77" s="144">
        <f t="shared" si="8"/>
        <v>15999</v>
      </c>
      <c r="D77" s="147"/>
      <c r="E77" s="145">
        <f t="shared" si="9"/>
        <v>15217.946800804832</v>
      </c>
      <c r="F77" s="149">
        <f t="shared" si="10"/>
        <v>1.0513244795384526</v>
      </c>
      <c r="G77" s="149">
        <f t="shared" si="11"/>
        <v>4</v>
      </c>
      <c r="H77" s="146">
        <f t="shared" si="12"/>
        <v>16387.91703640209</v>
      </c>
      <c r="Y77" s="144">
        <v>15999</v>
      </c>
    </row>
    <row r="78" spans="1:25" ht="15" x14ac:dyDescent="0.3">
      <c r="A78" s="141">
        <f>[2]ArdiData!A77</f>
        <v>75</v>
      </c>
      <c r="B78" s="143">
        <f ca="1">'0.ArdiData'!D77</f>
        <v>69</v>
      </c>
      <c r="C78" s="144">
        <f t="shared" si="8"/>
        <v>18091</v>
      </c>
      <c r="D78" s="147"/>
      <c r="E78" s="145">
        <f t="shared" si="9"/>
        <v>15401.529282360834</v>
      </c>
      <c r="F78" s="149">
        <f t="shared" si="10"/>
        <v>1.1746236148587776</v>
      </c>
      <c r="G78" s="149">
        <f t="shared" si="11"/>
        <v>5</v>
      </c>
      <c r="H78" s="146">
        <f t="shared" si="12"/>
        <v>17285.871523097765</v>
      </c>
      <c r="Y78" s="144">
        <v>18091</v>
      </c>
    </row>
    <row r="79" spans="1:25" ht="15" x14ac:dyDescent="0.3">
      <c r="A79" s="141">
        <v>76</v>
      </c>
      <c r="B79" s="143"/>
      <c r="C79" s="144"/>
      <c r="D79" s="147"/>
      <c r="E79" s="145"/>
      <c r="F79" s="149"/>
      <c r="G79" s="149"/>
      <c r="H79" s="146"/>
    </row>
    <row r="80" spans="1:25" ht="15" x14ac:dyDescent="0.3">
      <c r="A80" s="141">
        <v>77</v>
      </c>
      <c r="B80" s="143"/>
      <c r="C80" s="144"/>
      <c r="D80" s="147"/>
      <c r="E80" s="145"/>
      <c r="F80" s="149"/>
      <c r="G80" s="149"/>
      <c r="H80" s="146"/>
    </row>
    <row r="81" spans="1:8" ht="15" x14ac:dyDescent="0.3">
      <c r="A81" s="141">
        <v>78</v>
      </c>
      <c r="B81" s="143"/>
      <c r="C81" s="144"/>
      <c r="D81" s="147"/>
      <c r="E81" s="145"/>
      <c r="F81" s="149"/>
      <c r="G81" s="149"/>
      <c r="H81" s="146"/>
    </row>
    <row r="82" spans="1:8" ht="15" x14ac:dyDescent="0.3">
      <c r="A82" s="141">
        <v>79</v>
      </c>
      <c r="B82" s="143"/>
      <c r="C82" s="144"/>
      <c r="D82" s="147"/>
      <c r="E82" s="145"/>
      <c r="F82" s="149"/>
      <c r="G82" s="149"/>
      <c r="H82" s="146"/>
    </row>
    <row r="83" spans="1:8" ht="15" x14ac:dyDescent="0.3">
      <c r="A83" s="141">
        <v>80</v>
      </c>
      <c r="B83" s="143"/>
      <c r="C83" s="144"/>
      <c r="D83" s="147"/>
      <c r="E83" s="145"/>
      <c r="F83" s="149"/>
      <c r="G83" s="149"/>
      <c r="H83" s="146"/>
    </row>
  </sheetData>
  <conditionalFormatting sqref="G4:G8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zoomScale="96" zoomScaleNormal="96" workbookViewId="0">
      <selection activeCell="G29" sqref="G29"/>
    </sheetView>
  </sheetViews>
  <sheetFormatPr defaultRowHeight="15" x14ac:dyDescent="0.25"/>
  <cols>
    <col min="2" max="3" width="4.85546875" customWidth="1"/>
    <col min="4" max="4" width="10" bestFit="1" customWidth="1"/>
    <col min="5" max="6" width="7.85546875" bestFit="1" customWidth="1"/>
    <col min="7" max="9" width="7.85546875" style="11" customWidth="1"/>
    <col min="10" max="10" width="27.140625" bestFit="1" customWidth="1"/>
    <col min="11" max="11" width="18.140625" bestFit="1" customWidth="1"/>
    <col min="12" max="12" width="11.7109375" bestFit="1" customWidth="1"/>
    <col min="13" max="13" width="14.5703125" bestFit="1" customWidth="1"/>
    <col min="14" max="14" width="12" bestFit="1" customWidth="1"/>
    <col min="15" max="15" width="8.85546875" bestFit="1" customWidth="1"/>
    <col min="16" max="16" width="13.42578125" bestFit="1" customWidth="1"/>
    <col min="17" max="17" width="11" bestFit="1" customWidth="1"/>
  </cols>
  <sheetData>
    <row r="1" spans="1:17" ht="15.75" thickBot="1" x14ac:dyDescent="0.3">
      <c r="G1" s="37" t="s">
        <v>57</v>
      </c>
      <c r="H1" s="37" t="s">
        <v>58</v>
      </c>
      <c r="I1" s="37" t="s">
        <v>59</v>
      </c>
      <c r="J1" s="37" t="s">
        <v>60</v>
      </c>
    </row>
    <row r="2" spans="1:17" ht="15.75" thickBot="1" x14ac:dyDescent="0.3">
      <c r="A2" s="10" t="s">
        <v>55</v>
      </c>
      <c r="B2" s="24" t="s">
        <v>25</v>
      </c>
      <c r="C2" s="26" t="s">
        <v>0</v>
      </c>
      <c r="D2" s="26" t="s">
        <v>26</v>
      </c>
      <c r="E2" s="25" t="s">
        <v>27</v>
      </c>
      <c r="F2" s="26" t="s">
        <v>56</v>
      </c>
      <c r="G2" s="1">
        <f>AVERAGE(C3:C52)</f>
        <v>29.88</v>
      </c>
      <c r="H2" s="34">
        <f>SUM(E3:E52)</f>
        <v>15075.296710684273</v>
      </c>
      <c r="I2" s="34">
        <f>SUM(F3:F52)</f>
        <v>16831.280000000006</v>
      </c>
      <c r="J2">
        <f>1-H2/I2</f>
        <v>0.10432856498826781</v>
      </c>
      <c r="K2" t="s">
        <v>28</v>
      </c>
      <c r="Q2" t="s">
        <v>43</v>
      </c>
    </row>
    <row r="3" spans="1:17" ht="15.75" thickBot="1" x14ac:dyDescent="0.3">
      <c r="A3" s="27">
        <f ca="1">'0.ArdiData'!C3</f>
        <v>16</v>
      </c>
      <c r="B3" s="28">
        <v>1</v>
      </c>
      <c r="C3" s="76">
        <v>26</v>
      </c>
      <c r="D3" s="78">
        <f>$L$20+$L$21*B3</f>
        <v>19.818823529411763</v>
      </c>
      <c r="E3" s="29">
        <f>(C3-D3)^2</f>
        <v>38.206942560553664</v>
      </c>
      <c r="F3" s="79">
        <f>(C3-$G$2)^2</f>
        <v>15.054399999999992</v>
      </c>
      <c r="G3"/>
      <c r="H3"/>
      <c r="I3"/>
    </row>
    <row r="4" spans="1:17" x14ac:dyDescent="0.25">
      <c r="A4" s="27">
        <f ca="1">'0.ArdiData'!C4</f>
        <v>19</v>
      </c>
      <c r="B4" s="28">
        <v>2</v>
      </c>
      <c r="C4" s="76">
        <v>22</v>
      </c>
      <c r="D4" s="78">
        <f t="shared" ref="D4:D52" si="0">$L$20+$L$21*B4</f>
        <v>20.229483793517407</v>
      </c>
      <c r="E4" s="29">
        <f t="shared" ref="E4:E34" si="1">(C4-D4)^2</f>
        <v>3.1347276374175133</v>
      </c>
      <c r="F4" s="79">
        <f t="shared" ref="F4:F34" si="2">(C4-$G$2)^2</f>
        <v>62.094399999999986</v>
      </c>
      <c r="G4" s="35"/>
      <c r="H4" s="35"/>
      <c r="I4" s="35"/>
      <c r="K4" s="13" t="s">
        <v>29</v>
      </c>
      <c r="L4" s="13"/>
    </row>
    <row r="5" spans="1:17" x14ac:dyDescent="0.25">
      <c r="A5" s="27">
        <f ca="1">'0.ArdiData'!C5</f>
        <v>21</v>
      </c>
      <c r="B5" s="28">
        <v>3</v>
      </c>
      <c r="C5" s="76">
        <v>11</v>
      </c>
      <c r="D5" s="78">
        <f t="shared" si="0"/>
        <v>20.640144057623047</v>
      </c>
      <c r="E5" s="29">
        <f t="shared" si="1"/>
        <v>92.932377451724946</v>
      </c>
      <c r="F5" s="79">
        <f t="shared" si="2"/>
        <v>356.45439999999996</v>
      </c>
      <c r="G5" s="35"/>
      <c r="H5" s="35"/>
      <c r="I5" s="35"/>
      <c r="J5" s="14" t="s">
        <v>30</v>
      </c>
      <c r="K5" s="15" t="s">
        <v>31</v>
      </c>
      <c r="L5" s="16">
        <v>0.32299932660652342</v>
      </c>
      <c r="M5" s="17">
        <f>CORREL(B3:B52,C3:C52)</f>
        <v>0.32299932660652309</v>
      </c>
    </row>
    <row r="6" spans="1:17" x14ac:dyDescent="0.25">
      <c r="A6" s="27">
        <f ca="1">'0.ArdiData'!C6</f>
        <v>23</v>
      </c>
      <c r="B6" s="28">
        <v>4</v>
      </c>
      <c r="C6" s="76">
        <v>3</v>
      </c>
      <c r="D6" s="78">
        <f t="shared" si="0"/>
        <v>21.050804321728691</v>
      </c>
      <c r="E6" s="29">
        <f t="shared" si="1"/>
        <v>325.83153666133921</v>
      </c>
      <c r="F6" s="79">
        <f t="shared" si="2"/>
        <v>722.53439999999989</v>
      </c>
      <c r="G6" s="35"/>
      <c r="H6" s="35"/>
      <c r="I6" s="35"/>
      <c r="J6" s="14" t="s">
        <v>32</v>
      </c>
      <c r="K6" s="15" t="s">
        <v>33</v>
      </c>
      <c r="L6" s="16">
        <v>0.10432856498826758</v>
      </c>
      <c r="M6" s="17">
        <f>M5^2</f>
        <v>0.10432856498826737</v>
      </c>
      <c r="N6" s="84">
        <f>1-H2/I2</f>
        <v>0.10432856498826781</v>
      </c>
    </row>
    <row r="7" spans="1:17" x14ac:dyDescent="0.25">
      <c r="A7" s="27">
        <f ca="1">'0.ArdiData'!C7</f>
        <v>24</v>
      </c>
      <c r="B7" s="28">
        <v>5</v>
      </c>
      <c r="C7" s="76">
        <v>28</v>
      </c>
      <c r="D7" s="78">
        <f t="shared" si="0"/>
        <v>21.461464585834332</v>
      </c>
      <c r="E7" s="29">
        <f t="shared" si="1"/>
        <v>42.752445362298609</v>
      </c>
      <c r="F7" s="79">
        <f t="shared" si="2"/>
        <v>3.5343999999999962</v>
      </c>
      <c r="G7" s="35"/>
      <c r="H7" s="35"/>
      <c r="I7" s="35"/>
      <c r="K7" s="18" t="s">
        <v>34</v>
      </c>
      <c r="L7" s="19">
        <v>8.566874342552315E-2</v>
      </c>
    </row>
    <row r="8" spans="1:17" x14ac:dyDescent="0.25">
      <c r="A8" s="27">
        <f ca="1">'0.ArdiData'!C8</f>
        <v>25</v>
      </c>
      <c r="B8" s="28">
        <v>6</v>
      </c>
      <c r="C8" s="76">
        <v>13</v>
      </c>
      <c r="D8" s="78">
        <f t="shared" si="0"/>
        <v>21.872124849939976</v>
      </c>
      <c r="E8" s="29">
        <f t="shared" si="1"/>
        <v>78.714599352922434</v>
      </c>
      <c r="F8" s="79">
        <f t="shared" si="2"/>
        <v>284.93439999999998</v>
      </c>
      <c r="G8" s="35"/>
      <c r="H8" s="35"/>
      <c r="I8" s="35"/>
      <c r="K8" s="15" t="s">
        <v>35</v>
      </c>
      <c r="L8" s="16">
        <v>17.721983000572738</v>
      </c>
      <c r="M8" s="17">
        <f>SQRT(SUM(E3:E52)/(COUNT(E3:E52)-2))</f>
        <v>17.721983000572738</v>
      </c>
    </row>
    <row r="9" spans="1:17" ht="15.75" thickBot="1" x14ac:dyDescent="0.3">
      <c r="A9" s="27">
        <f ca="1">'0.ArdiData'!C9</f>
        <v>27</v>
      </c>
      <c r="B9" s="28">
        <v>7</v>
      </c>
      <c r="C9" s="76">
        <v>8</v>
      </c>
      <c r="D9" s="78">
        <f t="shared" si="0"/>
        <v>22.282785114045616</v>
      </c>
      <c r="E9" s="29">
        <f t="shared" si="1"/>
        <v>203.99795061400303</v>
      </c>
      <c r="F9" s="79">
        <f t="shared" si="2"/>
        <v>478.73439999999994</v>
      </c>
      <c r="G9" s="35"/>
      <c r="H9" s="35"/>
      <c r="I9" s="35"/>
      <c r="K9" s="20" t="s">
        <v>36</v>
      </c>
      <c r="L9" s="20">
        <v>50</v>
      </c>
      <c r="M9" s="17">
        <f>COUNT(C3:C52)</f>
        <v>50</v>
      </c>
    </row>
    <row r="10" spans="1:17" x14ac:dyDescent="0.25">
      <c r="A10" s="27">
        <f ca="1">'0.ArdiData'!C10</f>
        <v>28</v>
      </c>
      <c r="B10" s="28">
        <v>8</v>
      </c>
      <c r="C10" s="76">
        <v>7</v>
      </c>
      <c r="D10" s="78">
        <f t="shared" si="0"/>
        <v>22.69344537815126</v>
      </c>
      <c r="E10" s="29">
        <f t="shared" si="1"/>
        <v>246.28422783701714</v>
      </c>
      <c r="F10" s="79">
        <f t="shared" si="2"/>
        <v>523.49439999999993</v>
      </c>
      <c r="G10" s="35"/>
      <c r="H10" s="35"/>
      <c r="I10" s="35"/>
    </row>
    <row r="11" spans="1:17" ht="15.75" thickBot="1" x14ac:dyDescent="0.3">
      <c r="A11" s="27">
        <f ca="1">'0.ArdiData'!C11</f>
        <v>29</v>
      </c>
      <c r="B11" s="28">
        <v>9</v>
      </c>
      <c r="C11" s="76">
        <v>32</v>
      </c>
      <c r="D11" s="78">
        <f t="shared" si="0"/>
        <v>23.104105642256901</v>
      </c>
      <c r="E11" s="29">
        <f t="shared" si="1"/>
        <v>79.136936424125508</v>
      </c>
      <c r="F11" s="79">
        <f t="shared" si="2"/>
        <v>4.4944000000000042</v>
      </c>
      <c r="G11" s="35"/>
      <c r="H11" s="35"/>
      <c r="I11" s="35"/>
      <c r="K11" t="s">
        <v>37</v>
      </c>
    </row>
    <row r="12" spans="1:17" x14ac:dyDescent="0.25">
      <c r="A12" s="27">
        <f ca="1">'0.ArdiData'!C12</f>
        <v>30</v>
      </c>
      <c r="B12" s="28">
        <v>10</v>
      </c>
      <c r="C12" s="76">
        <v>41</v>
      </c>
      <c r="D12" s="78">
        <f t="shared" si="0"/>
        <v>23.514765906362545</v>
      </c>
      <c r="E12" s="29">
        <f t="shared" si="1"/>
        <v>305.73341130930163</v>
      </c>
      <c r="F12" s="79">
        <f t="shared" si="2"/>
        <v>123.65440000000002</v>
      </c>
      <c r="G12" s="35"/>
      <c r="H12" s="35"/>
      <c r="I12" s="35"/>
      <c r="K12" s="21"/>
      <c r="L12" s="21" t="s">
        <v>38</v>
      </c>
      <c r="M12" s="21" t="s">
        <v>39</v>
      </c>
      <c r="N12" s="21" t="s">
        <v>40</v>
      </c>
      <c r="O12" s="21" t="s">
        <v>41</v>
      </c>
      <c r="P12" s="21" t="s">
        <v>42</v>
      </c>
    </row>
    <row r="13" spans="1:17" x14ac:dyDescent="0.25">
      <c r="A13" s="27">
        <f ca="1">'0.ArdiData'!C13</f>
        <v>30</v>
      </c>
      <c r="B13" s="28">
        <v>11</v>
      </c>
      <c r="C13" s="76">
        <v>9</v>
      </c>
      <c r="D13" s="78">
        <f t="shared" si="0"/>
        <v>23.925426170468185</v>
      </c>
      <c r="E13" s="29">
        <f t="shared" si="1"/>
        <v>222.76834637009659</v>
      </c>
      <c r="F13" s="79">
        <f t="shared" si="2"/>
        <v>435.97439999999995</v>
      </c>
      <c r="G13" s="35"/>
      <c r="H13" s="35"/>
      <c r="I13" s="35"/>
      <c r="K13" s="18" t="s">
        <v>43</v>
      </c>
      <c r="L13" s="58">
        <v>1</v>
      </c>
      <c r="M13" s="81">
        <v>1755.9832893157291</v>
      </c>
      <c r="N13" s="81">
        <v>1755.9832893157291</v>
      </c>
      <c r="O13" s="81">
        <v>5.5910805276169686</v>
      </c>
      <c r="P13" s="81">
        <v>2.2144150363479678E-2</v>
      </c>
    </row>
    <row r="14" spans="1:17" x14ac:dyDescent="0.25">
      <c r="A14" s="27">
        <f ca="1">'0.ArdiData'!C14</f>
        <v>30</v>
      </c>
      <c r="B14" s="28">
        <v>12</v>
      </c>
      <c r="C14" s="76">
        <v>14</v>
      </c>
      <c r="D14" s="78">
        <f t="shared" si="0"/>
        <v>24.336086434573829</v>
      </c>
      <c r="E14" s="29">
        <f t="shared" si="1"/>
        <v>106.83468278298113</v>
      </c>
      <c r="F14" s="79">
        <f t="shared" si="2"/>
        <v>252.17439999999996</v>
      </c>
      <c r="G14" s="35"/>
      <c r="H14" s="35"/>
      <c r="I14" s="35"/>
      <c r="K14" s="18" t="s">
        <v>44</v>
      </c>
      <c r="L14" s="58">
        <v>48</v>
      </c>
      <c r="M14" s="81">
        <v>15075.296710684277</v>
      </c>
      <c r="N14" s="81">
        <v>314.06868147258911</v>
      </c>
      <c r="O14" s="81"/>
      <c r="P14" s="81"/>
    </row>
    <row r="15" spans="1:17" ht="15.75" thickBot="1" x14ac:dyDescent="0.3">
      <c r="A15" s="27">
        <f ca="1">'0.ArdiData'!C15</f>
        <v>30</v>
      </c>
      <c r="B15" s="28">
        <v>13</v>
      </c>
      <c r="C15" s="76">
        <v>35</v>
      </c>
      <c r="D15" s="78">
        <f t="shared" si="0"/>
        <v>24.74674669867947</v>
      </c>
      <c r="E15" s="29">
        <f t="shared" si="1"/>
        <v>105.12920326104035</v>
      </c>
      <c r="F15" s="79">
        <f t="shared" si="2"/>
        <v>26.214400000000012</v>
      </c>
      <c r="G15" s="35"/>
      <c r="H15" s="35"/>
      <c r="I15" s="35"/>
      <c r="K15" s="22" t="s">
        <v>45</v>
      </c>
      <c r="L15" s="82">
        <v>49</v>
      </c>
      <c r="M15" s="83">
        <v>16831.280000000006</v>
      </c>
      <c r="N15" s="83"/>
      <c r="O15" s="83"/>
      <c r="P15" s="83"/>
    </row>
    <row r="16" spans="1:17" ht="15.75" thickBot="1" x14ac:dyDescent="0.3">
      <c r="A16" s="27">
        <f ca="1">'0.ArdiData'!C16</f>
        <v>30</v>
      </c>
      <c r="B16" s="28">
        <v>14</v>
      </c>
      <c r="C16" s="76">
        <v>39</v>
      </c>
      <c r="D16" s="78">
        <f t="shared" si="0"/>
        <v>25.15740696278511</v>
      </c>
      <c r="E16" s="29">
        <f t="shared" si="1"/>
        <v>191.61738199395015</v>
      </c>
      <c r="F16" s="79">
        <f t="shared" si="2"/>
        <v>83.17440000000002</v>
      </c>
      <c r="G16" s="35"/>
      <c r="H16" s="35"/>
      <c r="I16" s="35"/>
    </row>
    <row r="17" spans="1:17" x14ac:dyDescent="0.25">
      <c r="A17" s="27">
        <f ca="1">'0.ArdiData'!C17</f>
        <v>31</v>
      </c>
      <c r="B17" s="28">
        <v>15</v>
      </c>
      <c r="C17" s="76">
        <v>28</v>
      </c>
      <c r="D17" s="78">
        <f t="shared" si="0"/>
        <v>25.568067226890754</v>
      </c>
      <c r="E17" s="29">
        <f t="shared" si="1"/>
        <v>5.9142970129228258</v>
      </c>
      <c r="F17" s="79">
        <f t="shared" si="2"/>
        <v>3.5343999999999962</v>
      </c>
      <c r="G17" s="35"/>
      <c r="H17" s="35"/>
      <c r="I17" s="35"/>
      <c r="K17" s="21"/>
      <c r="L17" s="21" t="s">
        <v>46</v>
      </c>
      <c r="M17" s="21" t="s">
        <v>35</v>
      </c>
      <c r="N17" s="21" t="s">
        <v>47</v>
      </c>
      <c r="O17" s="21" t="s">
        <v>48</v>
      </c>
      <c r="P17" s="21" t="s">
        <v>49</v>
      </c>
      <c r="Q17" s="21" t="s">
        <v>50</v>
      </c>
    </row>
    <row r="18" spans="1:17" x14ac:dyDescent="0.25">
      <c r="A18" s="27">
        <f ca="1">'0.ArdiData'!C18</f>
        <v>31</v>
      </c>
      <c r="B18" s="28">
        <v>16</v>
      </c>
      <c r="C18" s="76">
        <v>19</v>
      </c>
      <c r="D18" s="78">
        <f t="shared" si="0"/>
        <v>25.978727490996398</v>
      </c>
      <c r="E18" s="29">
        <f t="shared" si="1"/>
        <v>48.702637393588887</v>
      </c>
      <c r="F18" s="79">
        <f t="shared" si="2"/>
        <v>118.37439999999998</v>
      </c>
      <c r="G18" s="35"/>
      <c r="H18" s="35"/>
      <c r="I18" s="35"/>
      <c r="J18" s="14" t="s">
        <v>51</v>
      </c>
      <c r="K18" s="15" t="s">
        <v>52</v>
      </c>
      <c r="L18" s="19">
        <v>19.408163265306122</v>
      </c>
      <c r="M18" s="81">
        <v>5.0886778547249945</v>
      </c>
      <c r="N18" s="81">
        <v>3.8139893739363053</v>
      </c>
      <c r="O18" s="81">
        <v>3.9045739200275012E-4</v>
      </c>
      <c r="P18" s="81">
        <v>9.1766907002433395</v>
      </c>
      <c r="Q18" s="81">
        <v>29.639635830368903</v>
      </c>
    </row>
    <row r="19" spans="1:17" ht="15.75" thickBot="1" x14ac:dyDescent="0.3">
      <c r="A19" s="27">
        <f ca="1">'0.ArdiData'!C19</f>
        <v>31</v>
      </c>
      <c r="B19" s="28">
        <v>17</v>
      </c>
      <c r="C19" s="76">
        <v>68</v>
      </c>
      <c r="D19" s="78">
        <f t="shared" si="0"/>
        <v>26.389387755102039</v>
      </c>
      <c r="E19" s="29">
        <f t="shared" si="1"/>
        <v>1731.4430513952525</v>
      </c>
      <c r="F19" s="79">
        <f t="shared" si="2"/>
        <v>1453.1344000000004</v>
      </c>
      <c r="G19" s="35"/>
      <c r="H19" s="35"/>
      <c r="I19" s="35"/>
      <c r="J19" s="14" t="s">
        <v>53</v>
      </c>
      <c r="K19" s="20" t="s">
        <v>54</v>
      </c>
      <c r="L19" s="23">
        <v>0.41066026410564221</v>
      </c>
      <c r="M19" s="83">
        <v>0.17367400060101817</v>
      </c>
      <c r="N19" s="83">
        <v>2.3645465797097249</v>
      </c>
      <c r="O19" s="85">
        <v>2.2144150363479765E-2</v>
      </c>
      <c r="P19" s="85">
        <v>6.146528200158341E-2</v>
      </c>
      <c r="Q19" s="85">
        <v>0.75985524620970102</v>
      </c>
    </row>
    <row r="20" spans="1:17" x14ac:dyDescent="0.25">
      <c r="A20" s="27">
        <f ca="1">'0.ArdiData'!C20</f>
        <v>32</v>
      </c>
      <c r="B20" s="28">
        <v>18</v>
      </c>
      <c r="C20" s="76">
        <v>16</v>
      </c>
      <c r="D20" s="78">
        <f t="shared" si="0"/>
        <v>26.800048019207679</v>
      </c>
      <c r="E20" s="29">
        <f t="shared" si="1"/>
        <v>116.64103721719172</v>
      </c>
      <c r="F20" s="79">
        <f t="shared" si="2"/>
        <v>192.65439999999998</v>
      </c>
      <c r="G20" s="35"/>
      <c r="H20" s="35"/>
      <c r="I20" s="35"/>
      <c r="K20" s="17" t="s">
        <v>52</v>
      </c>
      <c r="L20" s="17">
        <f>INTERCEPT(C3:C52,B3:B52)</f>
        <v>19.408163265306122</v>
      </c>
    </row>
    <row r="21" spans="1:17" x14ac:dyDescent="0.25">
      <c r="A21" s="27">
        <f ca="1">'0.ArdiData'!C21</f>
        <v>32</v>
      </c>
      <c r="B21" s="28">
        <v>19</v>
      </c>
      <c r="C21" s="76">
        <v>27</v>
      </c>
      <c r="D21" s="78">
        <f t="shared" si="0"/>
        <v>27.210708283313323</v>
      </c>
      <c r="E21" s="29">
        <f t="shared" si="1"/>
        <v>4.4397980656847746E-2</v>
      </c>
      <c r="F21" s="79">
        <f t="shared" si="2"/>
        <v>8.2943999999999942</v>
      </c>
      <c r="G21" s="35"/>
      <c r="H21" s="35"/>
      <c r="I21" s="35"/>
      <c r="K21" s="17" t="s">
        <v>54</v>
      </c>
      <c r="L21" s="17">
        <f>SLOPE(C3:C52,B3:B52)</f>
        <v>0.41066026410564216</v>
      </c>
    </row>
    <row r="22" spans="1:17" x14ac:dyDescent="0.25">
      <c r="A22" s="27">
        <f ca="1">'0.ArdiData'!C22</f>
        <v>33</v>
      </c>
      <c r="B22" s="28">
        <v>20</v>
      </c>
      <c r="C22" s="76">
        <v>10</v>
      </c>
      <c r="D22" s="78">
        <f t="shared" si="0"/>
        <v>27.621368547418967</v>
      </c>
      <c r="E22" s="29">
        <f t="shared" si="1"/>
        <v>310.51262948396646</v>
      </c>
      <c r="F22" s="79">
        <f t="shared" si="2"/>
        <v>395.21439999999996</v>
      </c>
      <c r="G22" s="35"/>
      <c r="H22" s="35"/>
      <c r="I22" s="35"/>
      <c r="M22" s="33">
        <f>H2</f>
        <v>15075.296710684273</v>
      </c>
    </row>
    <row r="23" spans="1:17" x14ac:dyDescent="0.25">
      <c r="A23" s="27">
        <f ca="1">'0.ArdiData'!C23</f>
        <v>33</v>
      </c>
      <c r="B23" s="28">
        <v>21</v>
      </c>
      <c r="C23" s="76">
        <v>27</v>
      </c>
      <c r="D23" s="78">
        <f t="shared" si="0"/>
        <v>28.032028811524608</v>
      </c>
      <c r="E23" s="29">
        <f t="shared" si="1"/>
        <v>1.0650834678168946</v>
      </c>
      <c r="F23" s="79">
        <f t="shared" si="2"/>
        <v>8.2943999999999942</v>
      </c>
      <c r="G23" s="35"/>
      <c r="H23" s="35"/>
      <c r="I23" s="35"/>
    </row>
    <row r="24" spans="1:17" x14ac:dyDescent="0.25">
      <c r="A24" s="27">
        <f ca="1">'0.ArdiData'!C24</f>
        <v>35</v>
      </c>
      <c r="B24" s="28">
        <v>22</v>
      </c>
      <c r="C24" s="76">
        <v>38</v>
      </c>
      <c r="D24" s="78">
        <f t="shared" si="0"/>
        <v>28.442689075630248</v>
      </c>
      <c r="E24" s="29">
        <f t="shared" si="1"/>
        <v>91.342192105077402</v>
      </c>
      <c r="F24" s="79">
        <f t="shared" si="2"/>
        <v>65.934400000000011</v>
      </c>
      <c r="G24" s="35"/>
      <c r="H24" s="35"/>
      <c r="I24" s="35"/>
    </row>
    <row r="25" spans="1:17" x14ac:dyDescent="0.25">
      <c r="A25" s="27">
        <f ca="1">'0.ArdiData'!C25</f>
        <v>35</v>
      </c>
      <c r="B25" s="28">
        <v>23</v>
      </c>
      <c r="C25" s="76">
        <v>38</v>
      </c>
      <c r="D25" s="78">
        <f t="shared" si="0"/>
        <v>28.853349339735892</v>
      </c>
      <c r="E25" s="29">
        <f t="shared" si="1"/>
        <v>83.661218300909837</v>
      </c>
      <c r="F25" s="79">
        <f t="shared" si="2"/>
        <v>65.934400000000011</v>
      </c>
      <c r="G25" s="35"/>
      <c r="H25" s="35"/>
      <c r="I25" s="35"/>
    </row>
    <row r="26" spans="1:17" x14ac:dyDescent="0.25">
      <c r="A26" s="27">
        <f ca="1">'0.ArdiData'!C26</f>
        <v>35</v>
      </c>
      <c r="B26" s="28">
        <v>24</v>
      </c>
      <c r="C26" s="76">
        <v>32</v>
      </c>
      <c r="D26" s="78">
        <f t="shared" si="0"/>
        <v>29.264009603841533</v>
      </c>
      <c r="E26" s="29">
        <f t="shared" si="1"/>
        <v>7.4856434478713654</v>
      </c>
      <c r="F26" s="79">
        <f t="shared" si="2"/>
        <v>4.4944000000000042</v>
      </c>
      <c r="G26" s="35"/>
      <c r="H26" s="35"/>
      <c r="I26" s="35"/>
    </row>
    <row r="27" spans="1:17" x14ac:dyDescent="0.25">
      <c r="A27" s="27">
        <f ca="1">'0.ArdiData'!C27</f>
        <v>35</v>
      </c>
      <c r="B27" s="28">
        <v>25</v>
      </c>
      <c r="C27" s="76">
        <v>36</v>
      </c>
      <c r="D27" s="78">
        <f t="shared" si="0"/>
        <v>29.674669867947173</v>
      </c>
      <c r="E27" s="29">
        <f t="shared" si="1"/>
        <v>40.009801279455431</v>
      </c>
      <c r="F27" s="79">
        <f t="shared" si="2"/>
        <v>37.454400000000014</v>
      </c>
      <c r="G27" s="35"/>
      <c r="H27" s="35"/>
      <c r="I27" s="35"/>
    </row>
    <row r="28" spans="1:17" x14ac:dyDescent="0.25">
      <c r="A28" s="27">
        <f ca="1">'0.ArdiData'!C28</f>
        <v>36</v>
      </c>
      <c r="B28" s="28">
        <v>26</v>
      </c>
      <c r="C28" s="76">
        <v>53</v>
      </c>
      <c r="D28" s="78">
        <f t="shared" si="0"/>
        <v>30.085330132052817</v>
      </c>
      <c r="E28" s="29">
        <f t="shared" si="1"/>
        <v>525.08209515700651</v>
      </c>
      <c r="F28" s="79">
        <f t="shared" si="2"/>
        <v>534.53440000000001</v>
      </c>
      <c r="G28" s="35"/>
      <c r="H28" s="35"/>
      <c r="I28" s="35"/>
    </row>
    <row r="29" spans="1:17" x14ac:dyDescent="0.25">
      <c r="A29" s="27">
        <f ca="1">'0.ArdiData'!C29</f>
        <v>36</v>
      </c>
      <c r="B29" s="28">
        <v>27</v>
      </c>
      <c r="C29" s="76">
        <v>45</v>
      </c>
      <c r="D29" s="78">
        <f t="shared" si="0"/>
        <v>30.495990396158462</v>
      </c>
      <c r="E29" s="29">
        <f t="shared" si="1"/>
        <v>210.36629458832758</v>
      </c>
      <c r="F29" s="79">
        <f t="shared" si="2"/>
        <v>228.61440000000002</v>
      </c>
      <c r="G29" s="35"/>
      <c r="H29" s="35"/>
      <c r="I29" s="35"/>
    </row>
    <row r="30" spans="1:17" x14ac:dyDescent="0.25">
      <c r="A30" s="27">
        <f ca="1">'0.ArdiData'!C30</f>
        <v>36</v>
      </c>
      <c r="B30" s="28">
        <v>28</v>
      </c>
      <c r="C30" s="76">
        <v>23</v>
      </c>
      <c r="D30" s="78">
        <f t="shared" si="0"/>
        <v>30.906650660264102</v>
      </c>
      <c r="E30" s="29">
        <f t="shared" si="1"/>
        <v>62.515124663454763</v>
      </c>
      <c r="F30" s="79">
        <f t="shared" si="2"/>
        <v>47.334399999999988</v>
      </c>
      <c r="G30" s="35"/>
      <c r="H30" s="35"/>
      <c r="I30" s="35"/>
    </row>
    <row r="31" spans="1:17" x14ac:dyDescent="0.25">
      <c r="A31" s="27">
        <f ca="1">'0.ArdiData'!C31</f>
        <v>36</v>
      </c>
      <c r="B31" s="28">
        <v>29</v>
      </c>
      <c r="C31" s="76">
        <v>16</v>
      </c>
      <c r="D31" s="78">
        <f t="shared" si="0"/>
        <v>31.317310924369743</v>
      </c>
      <c r="E31" s="29">
        <f t="shared" si="1"/>
        <v>234.62001395381665</v>
      </c>
      <c r="F31" s="79">
        <f t="shared" si="2"/>
        <v>192.65439999999998</v>
      </c>
      <c r="G31" s="35"/>
      <c r="H31" s="35"/>
      <c r="I31" s="35"/>
    </row>
    <row r="32" spans="1:17" x14ac:dyDescent="0.25">
      <c r="A32" s="27">
        <f ca="1">'0.ArdiData'!C32</f>
        <v>38</v>
      </c>
      <c r="B32" s="28">
        <v>30</v>
      </c>
      <c r="C32" s="76">
        <v>20</v>
      </c>
      <c r="D32" s="78">
        <f t="shared" si="0"/>
        <v>31.727971188475387</v>
      </c>
      <c r="E32" s="29">
        <f t="shared" si="1"/>
        <v>137.54530819770878</v>
      </c>
      <c r="F32" s="79">
        <f t="shared" si="2"/>
        <v>97.614399999999975</v>
      </c>
      <c r="G32" s="35"/>
      <c r="H32" s="35"/>
      <c r="I32" s="35"/>
    </row>
    <row r="33" spans="1:9" x14ac:dyDescent="0.25">
      <c r="A33" s="27">
        <f ca="1">'0.ArdiData'!C33</f>
        <v>38</v>
      </c>
      <c r="B33" s="28">
        <v>31</v>
      </c>
      <c r="C33" s="76">
        <v>29</v>
      </c>
      <c r="D33" s="78">
        <f t="shared" si="0"/>
        <v>32.138631452581031</v>
      </c>
      <c r="E33" s="29">
        <f t="shared" si="1"/>
        <v>9.8510073951309103</v>
      </c>
      <c r="F33" s="79">
        <f t="shared" si="2"/>
        <v>0.7743999999999982</v>
      </c>
      <c r="G33" s="35"/>
      <c r="H33" s="35"/>
      <c r="I33" s="35"/>
    </row>
    <row r="34" spans="1:9" x14ac:dyDescent="0.25">
      <c r="A34" s="27">
        <f ca="1">'0.ArdiData'!C34</f>
        <v>38</v>
      </c>
      <c r="B34" s="28">
        <v>32</v>
      </c>
      <c r="C34" s="76">
        <v>78</v>
      </c>
      <c r="D34" s="78">
        <f t="shared" si="0"/>
        <v>32.549291716686668</v>
      </c>
      <c r="E34" s="29">
        <f t="shared" si="1"/>
        <v>2065.7668834548472</v>
      </c>
      <c r="F34" s="79">
        <f t="shared" si="2"/>
        <v>2315.5344000000005</v>
      </c>
      <c r="G34" s="35"/>
      <c r="H34" s="35"/>
      <c r="I34" s="35"/>
    </row>
    <row r="35" spans="1:9" x14ac:dyDescent="0.25">
      <c r="A35" s="27">
        <f ca="1">'0.ArdiData'!C35</f>
        <v>40</v>
      </c>
      <c r="B35" s="28">
        <v>33</v>
      </c>
      <c r="C35" s="76">
        <v>3</v>
      </c>
      <c r="D35" s="78">
        <f t="shared" si="0"/>
        <v>32.959951980792312</v>
      </c>
      <c r="E35" s="29">
        <f t="shared" ref="E35:E52" si="3">(C35-D35)^2</f>
        <v>897.59872269138111</v>
      </c>
      <c r="F35" s="79">
        <f t="shared" ref="F35:F52" si="4">(C35-$G$2)^2</f>
        <v>722.53439999999989</v>
      </c>
      <c r="G35" s="35"/>
      <c r="H35" s="35"/>
      <c r="I35" s="35"/>
    </row>
    <row r="36" spans="1:9" x14ac:dyDescent="0.25">
      <c r="A36" s="27">
        <f ca="1">'0.ArdiData'!C36</f>
        <v>40</v>
      </c>
      <c r="B36" s="28">
        <v>34</v>
      </c>
      <c r="C36" s="76">
        <v>31</v>
      </c>
      <c r="D36" s="78">
        <f t="shared" si="0"/>
        <v>33.370612244897956</v>
      </c>
      <c r="E36" s="29">
        <f t="shared" si="3"/>
        <v>5.619802415660125</v>
      </c>
      <c r="F36" s="79">
        <f t="shared" si="4"/>
        <v>1.2544000000000022</v>
      </c>
      <c r="G36" s="35"/>
      <c r="H36" s="35"/>
      <c r="I36" s="35"/>
    </row>
    <row r="37" spans="1:9" x14ac:dyDescent="0.25">
      <c r="A37" s="27">
        <f ca="1">'0.ArdiData'!C37</f>
        <v>41</v>
      </c>
      <c r="B37" s="28">
        <v>35</v>
      </c>
      <c r="C37" s="76">
        <v>12</v>
      </c>
      <c r="D37" s="78">
        <f t="shared" si="0"/>
        <v>33.7812725090036</v>
      </c>
      <c r="E37" s="29">
        <f t="shared" si="3"/>
        <v>474.42383211147597</v>
      </c>
      <c r="F37" s="79">
        <f t="shared" si="4"/>
        <v>319.69439999999997</v>
      </c>
      <c r="G37" s="35"/>
      <c r="H37" s="35"/>
      <c r="I37" s="35"/>
    </row>
    <row r="38" spans="1:9" x14ac:dyDescent="0.25">
      <c r="A38" s="27">
        <f ca="1">'0.ArdiData'!C38</f>
        <v>42</v>
      </c>
      <c r="B38" s="28">
        <v>36</v>
      </c>
      <c r="C38" s="76">
        <v>55</v>
      </c>
      <c r="D38" s="78">
        <f t="shared" si="0"/>
        <v>34.191932773109244</v>
      </c>
      <c r="E38" s="29">
        <f t="shared" si="3"/>
        <v>432.97566171880516</v>
      </c>
      <c r="F38" s="79">
        <f t="shared" si="4"/>
        <v>631.01440000000002</v>
      </c>
      <c r="G38" s="35"/>
      <c r="H38" s="35"/>
      <c r="I38" s="35"/>
    </row>
    <row r="39" spans="1:9" x14ac:dyDescent="0.25">
      <c r="A39" s="27">
        <f ca="1">'0.ArdiData'!C39</f>
        <v>42</v>
      </c>
      <c r="B39" s="28">
        <v>37</v>
      </c>
      <c r="C39" s="76">
        <v>20</v>
      </c>
      <c r="D39" s="78">
        <f t="shared" si="0"/>
        <v>34.602593037214881</v>
      </c>
      <c r="E39" s="29">
        <f t="shared" si="3"/>
        <v>213.2357234105165</v>
      </c>
      <c r="F39" s="79">
        <f t="shared" si="4"/>
        <v>97.614399999999975</v>
      </c>
      <c r="G39" s="35"/>
      <c r="H39" s="35"/>
      <c r="I39" s="35"/>
    </row>
    <row r="40" spans="1:9" x14ac:dyDescent="0.25">
      <c r="A40" s="27">
        <f ca="1">'0.ArdiData'!C40</f>
        <v>43</v>
      </c>
      <c r="B40" s="28">
        <v>38</v>
      </c>
      <c r="C40" s="76">
        <v>6</v>
      </c>
      <c r="D40" s="78">
        <f t="shared" si="0"/>
        <v>35.013253301320525</v>
      </c>
      <c r="E40" s="29">
        <f t="shared" si="3"/>
        <v>841.76886712658631</v>
      </c>
      <c r="F40" s="79">
        <f t="shared" si="4"/>
        <v>570.25439999999992</v>
      </c>
      <c r="G40" s="35"/>
      <c r="H40" s="35"/>
      <c r="I40" s="35"/>
    </row>
    <row r="41" spans="1:9" x14ac:dyDescent="0.25">
      <c r="A41" s="27">
        <f ca="1">'0.ArdiData'!C41</f>
        <v>44</v>
      </c>
      <c r="B41" s="28">
        <v>39</v>
      </c>
      <c r="C41" s="76">
        <v>59</v>
      </c>
      <c r="D41" s="78">
        <f t="shared" si="0"/>
        <v>35.423913565426162</v>
      </c>
      <c r="E41" s="29">
        <f t="shared" si="3"/>
        <v>555.83185157049661</v>
      </c>
      <c r="F41" s="79">
        <f t="shared" si="4"/>
        <v>847.97440000000006</v>
      </c>
      <c r="G41" s="35"/>
      <c r="H41" s="35"/>
      <c r="I41" s="35"/>
    </row>
    <row r="42" spans="1:9" x14ac:dyDescent="0.25">
      <c r="A42" s="27">
        <f ca="1">'0.ArdiData'!C42</f>
        <v>44</v>
      </c>
      <c r="B42" s="28">
        <v>40</v>
      </c>
      <c r="C42" s="76">
        <v>51</v>
      </c>
      <c r="D42" s="78">
        <f t="shared" si="0"/>
        <v>35.834573829531806</v>
      </c>
      <c r="E42" s="29">
        <f t="shared" si="3"/>
        <v>229.99015093192159</v>
      </c>
      <c r="F42" s="79">
        <f t="shared" si="4"/>
        <v>446.05440000000004</v>
      </c>
      <c r="G42" s="35"/>
      <c r="H42" s="35"/>
      <c r="I42" s="35"/>
    </row>
    <row r="43" spans="1:9" x14ac:dyDescent="0.25">
      <c r="A43" s="27">
        <f ca="1">'0.ArdiData'!C43</f>
        <v>45</v>
      </c>
      <c r="B43" s="28">
        <v>41</v>
      </c>
      <c r="C43" s="76">
        <v>2</v>
      </c>
      <c r="D43" s="78">
        <f t="shared" si="0"/>
        <v>36.24523409363745</v>
      </c>
      <c r="E43" s="29">
        <f t="shared" si="3"/>
        <v>1172.7360581280288</v>
      </c>
      <c r="F43" s="79">
        <f t="shared" si="4"/>
        <v>777.2944</v>
      </c>
      <c r="G43" s="35"/>
      <c r="H43" s="35"/>
      <c r="I43" s="35"/>
    </row>
    <row r="44" spans="1:9" x14ac:dyDescent="0.25">
      <c r="A44" s="27">
        <f ca="1">'0.ArdiData'!C44</f>
        <v>45</v>
      </c>
      <c r="B44" s="28">
        <v>42</v>
      </c>
      <c r="C44" s="76">
        <v>67</v>
      </c>
      <c r="D44" s="78">
        <f t="shared" si="0"/>
        <v>36.655894357743094</v>
      </c>
      <c r="E44" s="29">
        <f t="shared" si="3"/>
        <v>920.76474722844739</v>
      </c>
      <c r="F44" s="79">
        <f t="shared" si="4"/>
        <v>1377.8944000000004</v>
      </c>
      <c r="G44" s="35"/>
      <c r="H44" s="35"/>
      <c r="I44" s="35"/>
    </row>
    <row r="45" spans="1:9" x14ac:dyDescent="0.25">
      <c r="A45" s="27">
        <f ca="1">'0.ArdiData'!C45</f>
        <v>45</v>
      </c>
      <c r="B45" s="28">
        <v>43</v>
      </c>
      <c r="C45" s="76">
        <v>65</v>
      </c>
      <c r="D45" s="78">
        <f t="shared" si="0"/>
        <v>37.066554621848738</v>
      </c>
      <c r="E45" s="29">
        <f t="shared" si="3"/>
        <v>780.27737069416014</v>
      </c>
      <c r="F45" s="79">
        <f t="shared" si="4"/>
        <v>1233.4144000000003</v>
      </c>
      <c r="G45" s="35"/>
      <c r="H45" s="35"/>
      <c r="I45" s="35"/>
    </row>
    <row r="46" spans="1:9" x14ac:dyDescent="0.25">
      <c r="A46" s="27">
        <f ca="1">'0.ArdiData'!C46</f>
        <v>45</v>
      </c>
      <c r="B46" s="28">
        <v>44</v>
      </c>
      <c r="C46" s="76">
        <v>43</v>
      </c>
      <c r="D46" s="78">
        <f t="shared" si="0"/>
        <v>37.477214885954382</v>
      </c>
      <c r="E46" s="29">
        <f t="shared" si="3"/>
        <v>30.501155415923872</v>
      </c>
      <c r="F46" s="79">
        <f t="shared" si="4"/>
        <v>172.13440000000003</v>
      </c>
      <c r="G46" s="35"/>
      <c r="H46" s="35"/>
      <c r="I46" s="35"/>
    </row>
    <row r="47" spans="1:9" x14ac:dyDescent="0.25">
      <c r="A47" s="27">
        <f ca="1">'0.ArdiData'!C47</f>
        <v>46</v>
      </c>
      <c r="B47" s="28">
        <v>45</v>
      </c>
      <c r="C47" s="76">
        <v>27</v>
      </c>
      <c r="D47" s="78">
        <f t="shared" si="0"/>
        <v>37.887875150060019</v>
      </c>
      <c r="E47" s="29">
        <f t="shared" si="3"/>
        <v>118.54582528329448</v>
      </c>
      <c r="F47" s="79">
        <f t="shared" si="4"/>
        <v>8.2943999999999942</v>
      </c>
      <c r="G47" s="35"/>
      <c r="H47" s="35"/>
      <c r="I47" s="35"/>
    </row>
    <row r="48" spans="1:9" x14ac:dyDescent="0.25">
      <c r="A48" s="27">
        <f ca="1">'0.ArdiData'!C48</f>
        <v>46</v>
      </c>
      <c r="B48" s="28">
        <v>46</v>
      </c>
      <c r="C48" s="76">
        <v>31</v>
      </c>
      <c r="D48" s="78">
        <f t="shared" si="0"/>
        <v>38.298535414165663</v>
      </c>
      <c r="E48" s="29">
        <f t="shared" si="3"/>
        <v>53.268619191830346</v>
      </c>
      <c r="F48" s="79">
        <f t="shared" si="4"/>
        <v>1.2544000000000022</v>
      </c>
      <c r="G48" s="35"/>
      <c r="H48" s="35"/>
      <c r="I48" s="35"/>
    </row>
    <row r="49" spans="1:10" x14ac:dyDescent="0.25">
      <c r="A49" s="27">
        <f ca="1">'0.ArdiData'!C49</f>
        <v>47</v>
      </c>
      <c r="B49" s="28">
        <v>47</v>
      </c>
      <c r="C49" s="76">
        <v>43</v>
      </c>
      <c r="D49" s="78">
        <f t="shared" si="0"/>
        <v>38.7091956782713</v>
      </c>
      <c r="E49" s="29">
        <f t="shared" si="3"/>
        <v>18.41100172736569</v>
      </c>
      <c r="F49" s="79">
        <f t="shared" si="4"/>
        <v>172.13440000000003</v>
      </c>
      <c r="G49" s="35"/>
      <c r="H49" s="35"/>
      <c r="I49" s="35"/>
    </row>
    <row r="50" spans="1:10" x14ac:dyDescent="0.25">
      <c r="A50" s="27">
        <f ca="1">'0.ArdiData'!C50</f>
        <v>47</v>
      </c>
      <c r="B50" s="28">
        <v>48</v>
      </c>
      <c r="C50" s="76">
        <v>15</v>
      </c>
      <c r="D50" s="78">
        <f t="shared" si="0"/>
        <v>39.119855942376944</v>
      </c>
      <c r="E50" s="29">
        <f t="shared" si="3"/>
        <v>581.76745068101638</v>
      </c>
      <c r="F50" s="79">
        <f t="shared" si="4"/>
        <v>221.41439999999997</v>
      </c>
      <c r="G50" s="35"/>
      <c r="H50" s="35"/>
      <c r="I50" s="35"/>
    </row>
    <row r="51" spans="1:10" x14ac:dyDescent="0.25">
      <c r="A51" s="27">
        <f ca="1">'0.ArdiData'!C51</f>
        <v>47</v>
      </c>
      <c r="B51" s="28">
        <v>49</v>
      </c>
      <c r="C51" s="76">
        <v>37</v>
      </c>
      <c r="D51" s="78">
        <f t="shared" si="0"/>
        <v>39.530516206482588</v>
      </c>
      <c r="E51" s="29">
        <f t="shared" si="3"/>
        <v>6.4035122712710271</v>
      </c>
      <c r="F51" s="79">
        <f t="shared" si="4"/>
        <v>50.694400000000016</v>
      </c>
      <c r="G51" s="35"/>
      <c r="H51" s="35"/>
      <c r="I51" s="35"/>
    </row>
    <row r="52" spans="1:10" ht="15.75" thickBot="1" x14ac:dyDescent="0.3">
      <c r="A52" s="30">
        <f ca="1">'0.ArdiData'!C52</f>
        <v>47</v>
      </c>
      <c r="B52" s="31">
        <v>50</v>
      </c>
      <c r="C52" s="77">
        <v>36</v>
      </c>
      <c r="D52" s="78">
        <f t="shared" si="0"/>
        <v>39.941176470588232</v>
      </c>
      <c r="E52" s="32">
        <f t="shared" si="3"/>
        <v>15.532871972318313</v>
      </c>
      <c r="F52" s="80">
        <f t="shared" si="4"/>
        <v>37.454400000000014</v>
      </c>
      <c r="G52" s="35"/>
      <c r="H52" s="35"/>
      <c r="I52" s="35"/>
    </row>
    <row r="53" spans="1:10" ht="15.75" customHeight="1" x14ac:dyDescent="0.25">
      <c r="B53" s="12">
        <v>51</v>
      </c>
      <c r="G53" s="36"/>
      <c r="H53" s="36"/>
      <c r="I53" s="36"/>
      <c r="J53" s="34">
        <f>1-H2/I2</f>
        <v>0.10432856498826781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8"/>
  <sheetViews>
    <sheetView zoomScale="98" zoomScaleNormal="98" workbookViewId="0">
      <selection activeCell="P69" sqref="P69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24" x14ac:dyDescent="0.2">
      <c r="A1" s="2" t="str">
        <f>[3]ArdiData!A2</f>
        <v>Per.</v>
      </c>
      <c r="B1" s="49" t="s">
        <v>63</v>
      </c>
      <c r="C1" s="6" t="s">
        <v>21</v>
      </c>
      <c r="D1" s="48" t="s">
        <v>69</v>
      </c>
      <c r="E1" s="54" t="s">
        <v>68</v>
      </c>
      <c r="F1" s="54" t="s">
        <v>67</v>
      </c>
      <c r="G1" s="46" t="s">
        <v>3</v>
      </c>
      <c r="H1" s="46" t="s">
        <v>2</v>
      </c>
      <c r="I1" s="47" t="s">
        <v>1</v>
      </c>
      <c r="J1" s="47" t="s">
        <v>66</v>
      </c>
      <c r="K1" s="46" t="s">
        <v>62</v>
      </c>
      <c r="L1" s="46" t="s">
        <v>61</v>
      </c>
      <c r="M1" s="52" t="s">
        <v>65</v>
      </c>
      <c r="N1" s="45">
        <f>0.2</f>
        <v>0.2</v>
      </c>
      <c r="O1" s="3" t="str">
        <f>" F(next) ~ N ( "&amp;ROUND(F78,0)&amp;", "&amp;ROUND(1.25*I77,0)&amp;")"</f>
        <v xml:space="preserve"> F(next) ~ N ( 11080, 664)</v>
      </c>
      <c r="R1" s="44"/>
    </row>
    <row r="2" spans="1:24" x14ac:dyDescent="0.2">
      <c r="A2" s="2">
        <v>0</v>
      </c>
      <c r="B2" s="53"/>
      <c r="C2" s="6"/>
      <c r="D2" s="6">
        <f>INTERCEPT(C3:C77,A3:A77)</f>
        <v>971.1200942372725</v>
      </c>
      <c r="E2" s="6">
        <f>SLOPE(C3:C77,A3:A77)</f>
        <v>101.48836362296417</v>
      </c>
      <c r="F2" s="6"/>
      <c r="G2" s="46"/>
      <c r="H2" s="46"/>
      <c r="I2" s="47"/>
      <c r="J2" s="47"/>
      <c r="K2" s="46"/>
      <c r="L2" s="46"/>
      <c r="M2" s="52" t="s">
        <v>64</v>
      </c>
      <c r="N2" s="45">
        <v>0.6</v>
      </c>
      <c r="R2" s="44"/>
    </row>
    <row r="3" spans="1:24" x14ac:dyDescent="0.2">
      <c r="A3" s="2">
        <f>[3]ArdiData!A3</f>
        <v>1</v>
      </c>
      <c r="B3" s="43">
        <f ca="1">'0.ArdiData'!C3</f>
        <v>16</v>
      </c>
      <c r="C3" s="42">
        <v>1113.3499253558266</v>
      </c>
      <c r="D3" s="3">
        <f t="shared" ref="D3:D34" si="0">$N$1*C3+(1-$N$1)*F3</f>
        <v>1080.7567513593549</v>
      </c>
      <c r="E3" s="42">
        <f t="shared" ref="E3:E34" si="1">$N$2*(D3-D2)+(1-$N$2)*E2</f>
        <v>106.37733972243511</v>
      </c>
      <c r="F3" s="42">
        <f t="shared" ref="F3:F34" si="2">D2+E2</f>
        <v>1072.6084578602367</v>
      </c>
      <c r="G3" s="41">
        <f t="shared" ref="G3:G34" si="3">C3-F3</f>
        <v>40.741467495589859</v>
      </c>
      <c r="H3" s="41">
        <f t="shared" ref="H3:H34" si="4">ABS(G3)</f>
        <v>40.741467495589859</v>
      </c>
      <c r="I3" s="39">
        <f>SUM(H$3:H3)/COUNT(H$3:H3)</f>
        <v>40.741467495589859</v>
      </c>
      <c r="J3" s="39">
        <f>SUM(G$3:G3)/I3</f>
        <v>1</v>
      </c>
      <c r="K3" s="40">
        <f t="shared" ref="K3:K34" si="5">(G3-$G$78)^2</f>
        <v>30.869763613761691</v>
      </c>
      <c r="L3" s="39" t="e">
        <f>SQRT(SUM(K$3:K3)/(COUNT(K$3:K3)-1))</f>
        <v>#DIV/0!</v>
      </c>
    </row>
    <row r="4" spans="1:24" x14ac:dyDescent="0.2">
      <c r="A4" s="2">
        <f>[3]ArdiData!A4</f>
        <v>2</v>
      </c>
      <c r="B4" s="43">
        <f ca="1">'0.ArdiData'!C4</f>
        <v>19</v>
      </c>
      <c r="C4" s="42">
        <v>1222.4509615075469</v>
      </c>
      <c r="D4" s="3">
        <f t="shared" si="0"/>
        <v>1194.1974651669416</v>
      </c>
      <c r="E4" s="42">
        <f t="shared" si="1"/>
        <v>110.61536417352605</v>
      </c>
      <c r="F4" s="42">
        <f t="shared" si="2"/>
        <v>1187.1340910817901</v>
      </c>
      <c r="G4" s="41">
        <f t="shared" si="3"/>
        <v>35.316870425756861</v>
      </c>
      <c r="H4" s="41">
        <f t="shared" si="4"/>
        <v>35.316870425756861</v>
      </c>
      <c r="I4" s="39">
        <f>SUM(H$3:H4)/COUNT(H$3:H4)</f>
        <v>38.02916896067336</v>
      </c>
      <c r="J4" s="39">
        <f>SUM(G$3:G4)/I4</f>
        <v>2</v>
      </c>
      <c r="K4" s="40">
        <f t="shared" si="5"/>
        <v>1.7281576635303535E-2</v>
      </c>
      <c r="L4" s="39">
        <f>SQRT(SUM(K$3:K4)/(COUNT(K$3:K4)-1))</f>
        <v>5.5576114645049621</v>
      </c>
    </row>
    <row r="5" spans="1:24" x14ac:dyDescent="0.2">
      <c r="A5" s="2">
        <f>[3]ArdiData!A5</f>
        <v>3</v>
      </c>
      <c r="B5" s="43">
        <f ca="1">'0.ArdiData'!C5</f>
        <v>21</v>
      </c>
      <c r="C5" s="42">
        <v>1815.9308993190284</v>
      </c>
      <c r="D5" s="3">
        <f t="shared" si="0"/>
        <v>1407.0364433361801</v>
      </c>
      <c r="E5" s="42">
        <f t="shared" si="1"/>
        <v>171.94953257095355</v>
      </c>
      <c r="F5" s="42">
        <f t="shared" si="2"/>
        <v>1304.8128293404677</v>
      </c>
      <c r="G5" s="41">
        <f t="shared" si="3"/>
        <v>511.1180699785607</v>
      </c>
      <c r="H5" s="41">
        <f t="shared" si="4"/>
        <v>511.1180699785607</v>
      </c>
      <c r="I5" s="39">
        <f>SUM(H$3:H5)/COUNT(H$3:H5)</f>
        <v>195.72546929996915</v>
      </c>
      <c r="J5" s="39">
        <f>SUM(G$3:G5)/I5</f>
        <v>3</v>
      </c>
      <c r="K5" s="40">
        <f t="shared" si="5"/>
        <v>226511.89586797569</v>
      </c>
      <c r="L5" s="39">
        <f>SQRT(SUM(K$3:K5)/(COUNT(K$3:K5)-1))</f>
        <v>336.55815464282404</v>
      </c>
      <c r="M5" s="44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24" x14ac:dyDescent="0.2">
      <c r="A6" s="2">
        <f>[3]ArdiData!A6</f>
        <v>4</v>
      </c>
      <c r="B6" s="43">
        <f ca="1">'0.ArdiData'!C6</f>
        <v>23</v>
      </c>
      <c r="C6" s="42">
        <v>1877.6018297269898</v>
      </c>
      <c r="D6" s="3">
        <f t="shared" si="0"/>
        <v>1638.7091466711051</v>
      </c>
      <c r="E6" s="42">
        <f t="shared" si="1"/>
        <v>207.78343502933643</v>
      </c>
      <c r="F6" s="42">
        <f t="shared" si="2"/>
        <v>1578.9859759071337</v>
      </c>
      <c r="G6" s="41">
        <f t="shared" si="3"/>
        <v>298.61585381985606</v>
      </c>
      <c r="H6" s="41">
        <f t="shared" si="4"/>
        <v>298.61585381985606</v>
      </c>
      <c r="I6" s="39">
        <f>SUM(H$3:H6)/COUNT(H$3:H6)</f>
        <v>221.44806542994087</v>
      </c>
      <c r="J6" s="39">
        <f>SUM(G$3:G6)/I6</f>
        <v>4</v>
      </c>
      <c r="K6" s="40">
        <f t="shared" si="5"/>
        <v>69395.598196279912</v>
      </c>
      <c r="L6" s="39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24" x14ac:dyDescent="0.2">
      <c r="A7" s="2">
        <f>[3]ArdiData!A7</f>
        <v>5</v>
      </c>
      <c r="B7" s="43">
        <f ca="1">'0.ArdiData'!C7</f>
        <v>24</v>
      </c>
      <c r="C7" s="42">
        <v>1437.7413264412648</v>
      </c>
      <c r="D7" s="3">
        <f t="shared" si="0"/>
        <v>1764.7423306486062</v>
      </c>
      <c r="E7" s="42">
        <f t="shared" si="1"/>
        <v>158.73328439823518</v>
      </c>
      <c r="F7" s="42">
        <f t="shared" si="2"/>
        <v>1846.4925817004416</v>
      </c>
      <c r="G7" s="41">
        <f t="shared" si="3"/>
        <v>-408.75125525917679</v>
      </c>
      <c r="H7" s="41">
        <f t="shared" si="4"/>
        <v>408.75125525917679</v>
      </c>
      <c r="I7" s="39">
        <f>SUM(H$3:H7)/COUNT(H$3:H7)</f>
        <v>258.90870339578805</v>
      </c>
      <c r="J7" s="39">
        <f>SUM(G$3:G7)/I7</f>
        <v>1.8425066450212937</v>
      </c>
      <c r="K7" s="40">
        <f t="shared" si="5"/>
        <v>197079.76366276905</v>
      </c>
      <c r="L7" s="39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24" x14ac:dyDescent="0.2">
      <c r="A8" s="2">
        <f>[3]ArdiData!A8</f>
        <v>6</v>
      </c>
      <c r="B8" s="43">
        <f ca="1">'0.ArdiData'!C8</f>
        <v>25</v>
      </c>
      <c r="C8" s="42">
        <v>1885.961866319813</v>
      </c>
      <c r="D8" s="3">
        <f t="shared" si="0"/>
        <v>1915.9728653014358</v>
      </c>
      <c r="E8" s="42">
        <f t="shared" si="1"/>
        <v>154.23163455099186</v>
      </c>
      <c r="F8" s="42">
        <f t="shared" si="2"/>
        <v>1923.4756150468413</v>
      </c>
      <c r="G8" s="41">
        <f t="shared" si="3"/>
        <v>-37.513748727028315</v>
      </c>
      <c r="H8" s="41">
        <f t="shared" si="4"/>
        <v>37.513748727028315</v>
      </c>
      <c r="I8" s="39">
        <f>SUM(H$3:H8)/COUNT(H$3:H8)</f>
        <v>222.00954428432809</v>
      </c>
      <c r="J8" s="39">
        <f>SUM(G$3:G8)/I8</f>
        <v>1.9797673976153696</v>
      </c>
      <c r="K8" s="40">
        <f t="shared" si="5"/>
        <v>5285.1678272197551</v>
      </c>
      <c r="L8" s="39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24" x14ac:dyDescent="0.2">
      <c r="A9" s="2">
        <f>[3]ArdiData!A9</f>
        <v>7</v>
      </c>
      <c r="B9" s="43">
        <f ca="1">'0.ArdiData'!C9</f>
        <v>27</v>
      </c>
      <c r="C9" s="42">
        <v>1911.083953307721</v>
      </c>
      <c r="D9" s="3">
        <f t="shared" si="0"/>
        <v>2038.3803905434861</v>
      </c>
      <c r="E9" s="42">
        <f t="shared" si="1"/>
        <v>135.1371689656269</v>
      </c>
      <c r="F9" s="42">
        <f t="shared" si="2"/>
        <v>2070.2044998524275</v>
      </c>
      <c r="G9" s="41">
        <f t="shared" si="3"/>
        <v>-159.12054654470649</v>
      </c>
      <c r="H9" s="41">
        <f t="shared" si="4"/>
        <v>159.12054654470649</v>
      </c>
      <c r="I9" s="39">
        <f>SUM(H$3:H9)/COUNT(H$3:H9)</f>
        <v>213.02540175009645</v>
      </c>
      <c r="J9" s="39">
        <f>SUM(G$3:G9)/I9</f>
        <v>1.3163064539965124</v>
      </c>
      <c r="K9" s="40">
        <f t="shared" si="5"/>
        <v>37754.805143255406</v>
      </c>
      <c r="L9" s="39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24" x14ac:dyDescent="0.2">
      <c r="A10" s="2">
        <f>[3]ArdiData!A10</f>
        <v>8</v>
      </c>
      <c r="B10" s="43">
        <f ca="1">'0.ArdiData'!C10</f>
        <v>28</v>
      </c>
      <c r="C10" s="42">
        <v>1960.2999710554132</v>
      </c>
      <c r="D10" s="3">
        <f t="shared" si="0"/>
        <v>2130.8740418183734</v>
      </c>
      <c r="E10" s="42">
        <f t="shared" si="1"/>
        <v>109.55105835118312</v>
      </c>
      <c r="F10" s="42">
        <f t="shared" si="2"/>
        <v>2173.5175595091132</v>
      </c>
      <c r="G10" s="41">
        <f t="shared" si="3"/>
        <v>-213.21758845370005</v>
      </c>
      <c r="H10" s="41">
        <f t="shared" si="4"/>
        <v>213.21758845370005</v>
      </c>
      <c r="I10" s="39">
        <f>SUM(H$3:H10)/COUNT(H$3:H10)</f>
        <v>213.04942508804689</v>
      </c>
      <c r="J10" s="39">
        <f>SUM(G$3:G10)/I10</f>
        <v>0.31536871177842701</v>
      </c>
      <c r="K10" s="40">
        <f t="shared" si="5"/>
        <v>61704.050145124907</v>
      </c>
      <c r="L10" s="39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24" x14ac:dyDescent="0.2">
      <c r="A11" s="2">
        <f>[3]ArdiData!A11</f>
        <v>9</v>
      </c>
      <c r="B11" s="43">
        <f ca="1">'0.ArdiData'!C11</f>
        <v>29</v>
      </c>
      <c r="C11" s="42">
        <v>2414.1948755502854</v>
      </c>
      <c r="D11" s="3">
        <f t="shared" si="0"/>
        <v>2275.1790552457023</v>
      </c>
      <c r="E11" s="42">
        <f t="shared" si="1"/>
        <v>130.40343139687062</v>
      </c>
      <c r="F11" s="42">
        <f t="shared" si="2"/>
        <v>2240.4251001695566</v>
      </c>
      <c r="G11" s="41">
        <f t="shared" si="3"/>
        <v>173.76977538072879</v>
      </c>
      <c r="H11" s="41">
        <f t="shared" si="4"/>
        <v>173.76977538072879</v>
      </c>
      <c r="I11" s="39">
        <f>SUM(H$3:H11)/COUNT(H$3:H11)</f>
        <v>208.68501956501154</v>
      </c>
      <c r="J11" s="39">
        <f>SUM(G$3:G11)/I11</f>
        <v>1.154653547332442</v>
      </c>
      <c r="K11" s="40">
        <f t="shared" si="5"/>
        <v>19205.62604660961</v>
      </c>
      <c r="L11" s="39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24" x14ac:dyDescent="0.2">
      <c r="A12" s="2">
        <f>[3]ArdiData!A12</f>
        <v>10</v>
      </c>
      <c r="B12" s="43">
        <f ca="1">'0.ArdiData'!C12</f>
        <v>30</v>
      </c>
      <c r="C12" s="42">
        <v>2386.0381627363281</v>
      </c>
      <c r="D12" s="3">
        <f t="shared" si="0"/>
        <v>2401.6736218613241</v>
      </c>
      <c r="E12" s="42">
        <f t="shared" si="1"/>
        <v>128.05811252812134</v>
      </c>
      <c r="F12" s="42">
        <f t="shared" si="2"/>
        <v>2405.5824866425728</v>
      </c>
      <c r="G12" s="41">
        <f t="shared" si="3"/>
        <v>-19.544323906244699</v>
      </c>
      <c r="H12" s="41">
        <f t="shared" si="4"/>
        <v>19.544323906244699</v>
      </c>
      <c r="I12" s="39">
        <f>SUM(H$3:H12)/COUNT(H$3:H12)</f>
        <v>189.77094999913487</v>
      </c>
      <c r="J12" s="39">
        <f>SUM(G$3:G12)/I12</f>
        <v>1.1667464077649679</v>
      </c>
      <c r="K12" s="40">
        <f t="shared" si="5"/>
        <v>2995.3438845668798</v>
      </c>
      <c r="L12" s="39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24" x14ac:dyDescent="0.2">
      <c r="A13" s="2">
        <f>[3]ArdiData!A13</f>
        <v>11</v>
      </c>
      <c r="B13" s="43">
        <f ca="1">'0.ArdiData'!C13</f>
        <v>30</v>
      </c>
      <c r="C13" s="42">
        <v>2360.0321962860157</v>
      </c>
      <c r="D13" s="3">
        <f t="shared" si="0"/>
        <v>2495.7918267687596</v>
      </c>
      <c r="E13" s="42">
        <f t="shared" si="1"/>
        <v>107.69416795570982</v>
      </c>
      <c r="F13" s="42">
        <f t="shared" si="2"/>
        <v>2529.7317343894456</v>
      </c>
      <c r="G13" s="41">
        <f t="shared" si="3"/>
        <v>-169.69953810342986</v>
      </c>
      <c r="H13" s="41">
        <f t="shared" si="4"/>
        <v>169.69953810342986</v>
      </c>
      <c r="I13" s="39">
        <f>SUM(H$3:H13)/COUNT(H$3:H13)</f>
        <v>187.94627619043439</v>
      </c>
      <c r="J13" s="39">
        <f>SUM(G$3:G13)/I13</f>
        <v>0.27515860997323727</v>
      </c>
      <c r="K13" s="40">
        <f t="shared" si="5"/>
        <v>41977.842375325854</v>
      </c>
      <c r="L13" s="39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24" x14ac:dyDescent="0.2">
      <c r="A14" s="2">
        <f>[3]ArdiData!A14</f>
        <v>12</v>
      </c>
      <c r="B14" s="43">
        <f ca="1">'0.ArdiData'!C14</f>
        <v>30</v>
      </c>
      <c r="C14" s="42">
        <v>2374.8996096579372</v>
      </c>
      <c r="D14" s="3">
        <f t="shared" si="0"/>
        <v>2557.7687177111629</v>
      </c>
      <c r="E14" s="42">
        <f t="shared" si="1"/>
        <v>80.263801747725921</v>
      </c>
      <c r="F14" s="42">
        <f t="shared" si="2"/>
        <v>2603.4859947244695</v>
      </c>
      <c r="G14" s="41">
        <f t="shared" si="3"/>
        <v>-228.58638506653233</v>
      </c>
      <c r="H14" s="41">
        <f t="shared" si="4"/>
        <v>228.58638506653233</v>
      </c>
      <c r="I14" s="39">
        <f>SUM(H$3:H14)/COUNT(H$3:H14)</f>
        <v>191.3329519301092</v>
      </c>
      <c r="J14" s="39">
        <f>SUM(G$3:G14)/I14</f>
        <v>-0.92441655854938398</v>
      </c>
      <c r="K14" s="40">
        <f t="shared" si="5"/>
        <v>69575.560408160207</v>
      </c>
      <c r="L14" s="39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24" x14ac:dyDescent="0.2">
      <c r="A15" s="2">
        <f>[3]ArdiData!A15</f>
        <v>13</v>
      </c>
      <c r="B15" s="43">
        <f ca="1">'0.ArdiData'!C15</f>
        <v>30</v>
      </c>
      <c r="C15" s="42">
        <v>2837.1005129516102</v>
      </c>
      <c r="D15" s="3">
        <f t="shared" si="0"/>
        <v>2677.8461181574335</v>
      </c>
      <c r="E15" s="42">
        <f t="shared" si="1"/>
        <v>104.1519609668527</v>
      </c>
      <c r="F15" s="42">
        <f t="shared" si="2"/>
        <v>2638.0325194588891</v>
      </c>
      <c r="G15" s="41">
        <f t="shared" si="3"/>
        <v>199.06799349272114</v>
      </c>
      <c r="H15" s="41">
        <f t="shared" si="4"/>
        <v>199.06799349272114</v>
      </c>
      <c r="I15" s="39">
        <f>SUM(H$3:H15)/COUNT(H$3:H15)</f>
        <v>191.92795512723322</v>
      </c>
      <c r="J15" s="39">
        <f>SUM(G$3:G15)/I15</f>
        <v>0.11565091973016774</v>
      </c>
      <c r="K15" s="40">
        <f t="shared" si="5"/>
        <v>26857.500839515669</v>
      </c>
      <c r="L15" s="39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24" x14ac:dyDescent="0.2">
      <c r="A16" s="2">
        <f>[3]ArdiData!A16</f>
        <v>14</v>
      </c>
      <c r="B16" s="43">
        <f ca="1">'0.ArdiData'!C16</f>
        <v>30</v>
      </c>
      <c r="C16" s="42">
        <v>2930.8445360245173</v>
      </c>
      <c r="D16" s="3">
        <f t="shared" si="0"/>
        <v>2811.7673705043326</v>
      </c>
      <c r="E16" s="42">
        <f t="shared" si="1"/>
        <v>122.01353579488055</v>
      </c>
      <c r="F16" s="42">
        <f t="shared" si="2"/>
        <v>2781.9980791242861</v>
      </c>
      <c r="G16" s="41">
        <f t="shared" si="3"/>
        <v>148.84645690023126</v>
      </c>
      <c r="H16" s="41">
        <f t="shared" si="4"/>
        <v>148.84645690023126</v>
      </c>
      <c r="I16" s="39">
        <f>SUM(H$3:H16)/COUNT(H$3:H16)</f>
        <v>188.85070525387593</v>
      </c>
      <c r="J16" s="39">
        <f>SUM(G$3:G16)/I16</f>
        <v>0.90570538882917773</v>
      </c>
      <c r="K16" s="40">
        <f t="shared" si="5"/>
        <v>12918.833351688992</v>
      </c>
      <c r="L16" s="39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2">
        <f>[3]ArdiData!A17</f>
        <v>15</v>
      </c>
      <c r="B17" s="43">
        <f ca="1">'0.ArdiData'!C17</f>
        <v>31</v>
      </c>
      <c r="C17" s="42">
        <v>2610.1441965075874</v>
      </c>
      <c r="D17" s="3">
        <f t="shared" si="0"/>
        <v>2869.0535643408884</v>
      </c>
      <c r="E17" s="42">
        <f t="shared" si="1"/>
        <v>83.177130619885745</v>
      </c>
      <c r="F17" s="42">
        <f t="shared" si="2"/>
        <v>2933.7809062992133</v>
      </c>
      <c r="G17" s="41">
        <f t="shared" si="3"/>
        <v>-323.63670979162589</v>
      </c>
      <c r="H17" s="41">
        <f t="shared" si="4"/>
        <v>323.63670979162589</v>
      </c>
      <c r="I17" s="39">
        <f>SUM(H$3:H17)/COUNT(H$3:H17)</f>
        <v>197.83643888972591</v>
      </c>
      <c r="J17" s="39">
        <f>SUM(G$3:G17)/I17</f>
        <v>-0.77131194442928419</v>
      </c>
      <c r="K17" s="40">
        <f t="shared" si="5"/>
        <v>128753.31438027737</v>
      </c>
      <c r="L17" s="39">
        <f>SQRT(SUM(K$3:K17)/(COUNT(K$3:K17)-1))</f>
        <v>253.55278249789669</v>
      </c>
    </row>
    <row r="18" spans="1:12" x14ac:dyDescent="0.2">
      <c r="A18" s="2">
        <f>[3]ArdiData!A18</f>
        <v>16</v>
      </c>
      <c r="B18" s="43">
        <f ca="1">'0.ArdiData'!C18</f>
        <v>31</v>
      </c>
      <c r="C18" s="42">
        <v>3135.2317628620631</v>
      </c>
      <c r="D18" s="3">
        <f t="shared" si="0"/>
        <v>2988.8309085410319</v>
      </c>
      <c r="E18" s="42">
        <f t="shared" si="1"/>
        <v>105.1372587680404</v>
      </c>
      <c r="F18" s="42">
        <f t="shared" si="2"/>
        <v>2952.2306949607741</v>
      </c>
      <c r="G18" s="41">
        <f t="shared" si="3"/>
        <v>183.00106790128893</v>
      </c>
      <c r="H18" s="41">
        <f t="shared" si="4"/>
        <v>183.00106790128893</v>
      </c>
      <c r="I18" s="39">
        <f>SUM(H$3:H18)/COUNT(H$3:H18)</f>
        <v>196.90922820294861</v>
      </c>
      <c r="J18" s="39">
        <f>SUM(G$3:G18)/I18</f>
        <v>0.15442374041987056</v>
      </c>
      <c r="K18" s="40">
        <f t="shared" si="5"/>
        <v>21849.468420678731</v>
      </c>
      <c r="L18" s="39">
        <f>SQRT(SUM(K$3:K18)/(COUNT(K$3:K18)-1))</f>
        <v>247.91069058495489</v>
      </c>
    </row>
    <row r="19" spans="1:12" x14ac:dyDescent="0.2">
      <c r="A19" s="2">
        <f>[3]ArdiData!A19</f>
        <v>17</v>
      </c>
      <c r="B19" s="43">
        <f ca="1">'0.ArdiData'!C19</f>
        <v>31</v>
      </c>
      <c r="C19" s="42">
        <v>2997.405744195491</v>
      </c>
      <c r="D19" s="3">
        <f t="shared" si="0"/>
        <v>3074.6556826863562</v>
      </c>
      <c r="E19" s="42">
        <f t="shared" si="1"/>
        <v>93.549767994410701</v>
      </c>
      <c r="F19" s="42">
        <f t="shared" si="2"/>
        <v>3093.9681673090722</v>
      </c>
      <c r="G19" s="41">
        <f t="shared" si="3"/>
        <v>-96.56242311358119</v>
      </c>
      <c r="H19" s="41">
        <f t="shared" si="4"/>
        <v>96.56242311358119</v>
      </c>
      <c r="I19" s="39">
        <f>SUM(H$3:H19)/COUNT(H$3:H19)</f>
        <v>191.00647496239759</v>
      </c>
      <c r="J19" s="39">
        <f>SUM(G$3:G19)/I19</f>
        <v>-0.34634932446303496</v>
      </c>
      <c r="K19" s="40">
        <f t="shared" si="5"/>
        <v>17357.491797613467</v>
      </c>
      <c r="L19" s="39">
        <f>SQRT(SUM(K$3:K19)/(COUNT(K$3:K19)-1))</f>
        <v>242.28768403906906</v>
      </c>
    </row>
    <row r="20" spans="1:12" x14ac:dyDescent="0.2">
      <c r="A20" s="2">
        <f>[3]ArdiData!A20</f>
        <v>18</v>
      </c>
      <c r="B20" s="43">
        <f ca="1">'0.ArdiData'!C20</f>
        <v>32</v>
      </c>
      <c r="C20" s="42">
        <v>2897.6453125752814</v>
      </c>
      <c r="D20" s="3">
        <f t="shared" si="0"/>
        <v>3114.0934230596699</v>
      </c>
      <c r="E20" s="42">
        <f t="shared" si="1"/>
        <v>61.082551421752541</v>
      </c>
      <c r="F20" s="42">
        <f t="shared" si="2"/>
        <v>3168.2054506807667</v>
      </c>
      <c r="G20" s="41">
        <f t="shared" si="3"/>
        <v>-270.56013810548529</v>
      </c>
      <c r="H20" s="41">
        <f t="shared" si="4"/>
        <v>270.56013810548529</v>
      </c>
      <c r="I20" s="39">
        <f>SUM(H$3:H20)/COUNT(H$3:H20)</f>
        <v>195.42612291479134</v>
      </c>
      <c r="J20" s="39">
        <f>SUM(G$3:G20)/I20</f>
        <v>-1.7229789787294201</v>
      </c>
      <c r="K20" s="40">
        <f t="shared" si="5"/>
        <v>93480.34080708299</v>
      </c>
      <c r="L20" s="39">
        <f>SQRT(SUM(K$3:K20)/(COUNT(K$3:K20)-1))</f>
        <v>246.47318076264403</v>
      </c>
    </row>
    <row r="21" spans="1:12" x14ac:dyDescent="0.2">
      <c r="A21" s="2">
        <f>[3]ArdiData!A21</f>
        <v>19</v>
      </c>
      <c r="B21" s="43">
        <f ca="1">'0.ArdiData'!C21</f>
        <v>32</v>
      </c>
      <c r="C21" s="42">
        <v>2451.4955445656897</v>
      </c>
      <c r="D21" s="3">
        <f t="shared" si="0"/>
        <v>3030.4398884982761</v>
      </c>
      <c r="E21" s="42">
        <f t="shared" si="1"/>
        <v>-25.759100168135276</v>
      </c>
      <c r="F21" s="42">
        <f t="shared" si="2"/>
        <v>3175.1759744814226</v>
      </c>
      <c r="G21" s="41">
        <f t="shared" si="3"/>
        <v>-723.68042991573293</v>
      </c>
      <c r="H21" s="41">
        <f t="shared" si="4"/>
        <v>723.68042991573293</v>
      </c>
      <c r="I21" s="39">
        <f>SUM(H$3:H21)/COUNT(H$3:H21)</f>
        <v>223.2289811779988</v>
      </c>
      <c r="J21" s="39">
        <f>SUM(G$3:G21)/I21</f>
        <v>-4.7502592449990608</v>
      </c>
      <c r="K21" s="40">
        <f t="shared" si="5"/>
        <v>575877.3645317466</v>
      </c>
      <c r="L21" s="39">
        <f>SQRT(SUM(K$3:K21)/(COUNT(K$3:K21)-1))</f>
        <v>298.94358950692072</v>
      </c>
    </row>
    <row r="22" spans="1:12" x14ac:dyDescent="0.2">
      <c r="A22" s="2">
        <f>[3]ArdiData!A22</f>
        <v>20</v>
      </c>
      <c r="B22" s="43">
        <f ca="1">'0.ArdiData'!C22</f>
        <v>33</v>
      </c>
      <c r="C22" s="42">
        <v>3606.7892415047718</v>
      </c>
      <c r="D22" s="3">
        <f t="shared" si="0"/>
        <v>3125.1024789650673</v>
      </c>
      <c r="E22" s="42">
        <f t="shared" si="1"/>
        <v>46.493914212820627</v>
      </c>
      <c r="F22" s="42">
        <f t="shared" si="2"/>
        <v>3004.6807883301408</v>
      </c>
      <c r="G22" s="41">
        <f t="shared" si="3"/>
        <v>602.10845317463099</v>
      </c>
      <c r="H22" s="41">
        <f t="shared" si="4"/>
        <v>602.10845317463099</v>
      </c>
      <c r="I22" s="39">
        <f>SUM(H$3:H22)/COUNT(H$3:H22)</f>
        <v>242.1729547778304</v>
      </c>
      <c r="J22" s="39">
        <f>SUM(G$3:G22)/I22</f>
        <v>-1.8923957831637808</v>
      </c>
      <c r="K22" s="40">
        <f t="shared" si="5"/>
        <v>321401.73573135288</v>
      </c>
      <c r="L22" s="39">
        <f>SQRT(SUM(K$3:K22)/(COUNT(K$3:K22)-1))</f>
        <v>318.71556288380185</v>
      </c>
    </row>
    <row r="23" spans="1:12" x14ac:dyDescent="0.2">
      <c r="A23" s="2">
        <f>[3]ArdiData!A23</f>
        <v>21</v>
      </c>
      <c r="B23" s="43">
        <f ca="1">'0.ArdiData'!C23</f>
        <v>33</v>
      </c>
      <c r="C23" s="42">
        <v>3329.4002934339937</v>
      </c>
      <c r="D23" s="3">
        <f t="shared" si="0"/>
        <v>3203.157173229109</v>
      </c>
      <c r="E23" s="42">
        <f t="shared" si="1"/>
        <v>65.430382243553268</v>
      </c>
      <c r="F23" s="42">
        <f t="shared" si="2"/>
        <v>3171.5963931778879</v>
      </c>
      <c r="G23" s="41">
        <f t="shared" si="3"/>
        <v>157.80390025610586</v>
      </c>
      <c r="H23" s="41">
        <f t="shared" si="4"/>
        <v>157.80390025610586</v>
      </c>
      <c r="I23" s="39">
        <f>SUM(H$3:H23)/COUNT(H$3:H23)</f>
        <v>238.15538075298642</v>
      </c>
      <c r="J23" s="39">
        <f>SUM(G$3:G23)/I23</f>
        <v>-1.2617106412281023</v>
      </c>
      <c r="K23" s="40">
        <f t="shared" si="5"/>
        <v>15035.293903732731</v>
      </c>
      <c r="L23" s="39">
        <f>SQRT(SUM(K$3:K23)/(COUNT(K$3:K23)-1))</f>
        <v>311.85316130882552</v>
      </c>
    </row>
    <row r="24" spans="1:12" x14ac:dyDescent="0.2">
      <c r="A24" s="2">
        <f>[3]ArdiData!A24</f>
        <v>22</v>
      </c>
      <c r="B24" s="43">
        <f ca="1">'0.ArdiData'!C24</f>
        <v>35</v>
      </c>
      <c r="C24" s="42">
        <v>3271.7372704254626</v>
      </c>
      <c r="D24" s="3">
        <f t="shared" si="0"/>
        <v>3269.2174984632225</v>
      </c>
      <c r="E24" s="42">
        <f t="shared" si="1"/>
        <v>65.808348037889346</v>
      </c>
      <c r="F24" s="42">
        <f t="shared" si="2"/>
        <v>3268.5875554726622</v>
      </c>
      <c r="G24" s="41">
        <f t="shared" si="3"/>
        <v>3.1497149528004229</v>
      </c>
      <c r="H24" s="41">
        <f t="shared" si="4"/>
        <v>3.1497149528004229</v>
      </c>
      <c r="I24" s="39">
        <f>SUM(H$3:H24)/COUNT(H$3:H24)</f>
        <v>227.47330503479614</v>
      </c>
      <c r="J24" s="39">
        <f>SUM(G$3:G24)/I24</f>
        <v>-1.3071136552198528</v>
      </c>
      <c r="K24" s="40">
        <f t="shared" si="5"/>
        <v>1026.2858221996787</v>
      </c>
      <c r="L24" s="39">
        <f>SQRT(SUM(K$3:K24)/(COUNT(K$3:K24)-1))</f>
        <v>304.41780266666143</v>
      </c>
    </row>
    <row r="25" spans="1:12" x14ac:dyDescent="0.2">
      <c r="A25" s="2">
        <f>[3]ArdiData!A25</f>
        <v>23</v>
      </c>
      <c r="B25" s="43">
        <f ca="1">'0.ArdiData'!C25</f>
        <v>35</v>
      </c>
      <c r="C25" s="42">
        <v>3370.7908457036756</v>
      </c>
      <c r="D25" s="3">
        <f t="shared" si="0"/>
        <v>3342.1788463416246</v>
      </c>
      <c r="E25" s="42">
        <f t="shared" si="1"/>
        <v>70.100147942197054</v>
      </c>
      <c r="F25" s="42">
        <f t="shared" si="2"/>
        <v>3335.025846501112</v>
      </c>
      <c r="G25" s="41">
        <f t="shared" si="3"/>
        <v>35.764999202563558</v>
      </c>
      <c r="H25" s="41">
        <f t="shared" si="4"/>
        <v>35.764999202563558</v>
      </c>
      <c r="I25" s="39">
        <f>SUM(H$3:H25)/COUNT(H$3:H25)</f>
        <v>219.13816130295993</v>
      </c>
      <c r="J25" s="39">
        <f>SUM(G$3:G25)/I25</f>
        <v>-1.1936235224899476</v>
      </c>
      <c r="K25" s="40">
        <f t="shared" si="5"/>
        <v>0.3359224669813996</v>
      </c>
      <c r="L25" s="39">
        <f>SQRT(SUM(K$3:K25)/(COUNT(K$3:K25)-1))</f>
        <v>297.4187823523373</v>
      </c>
    </row>
    <row r="26" spans="1:12" x14ac:dyDescent="0.2">
      <c r="A26" s="2">
        <f>[3]ArdiData!A26</f>
        <v>24</v>
      </c>
      <c r="B26" s="43">
        <f ca="1">'0.ArdiData'!C26</f>
        <v>35</v>
      </c>
      <c r="C26" s="42">
        <v>3326.6171341495628</v>
      </c>
      <c r="D26" s="3">
        <f t="shared" si="0"/>
        <v>3395.1466222569702</v>
      </c>
      <c r="E26" s="42">
        <f t="shared" si="1"/>
        <v>59.820724726086155</v>
      </c>
      <c r="F26" s="42">
        <f t="shared" si="2"/>
        <v>3412.2789942838217</v>
      </c>
      <c r="G26" s="41">
        <f t="shared" si="3"/>
        <v>-85.661860134258859</v>
      </c>
      <c r="H26" s="41">
        <f t="shared" si="4"/>
        <v>85.661860134258859</v>
      </c>
      <c r="I26" s="39">
        <f>SUM(H$3:H26)/COUNT(H$3:H26)</f>
        <v>213.57664875426406</v>
      </c>
      <c r="J26" s="39">
        <f>SUM(G$3:G26)/I26</f>
        <v>-1.6257878666322869</v>
      </c>
      <c r="K26" s="40">
        <f t="shared" si="5"/>
        <v>14604.0629442604</v>
      </c>
      <c r="L26" s="39">
        <f>SQRT(SUM(K$3:K26)/(COUNT(K$3:K26)-1))</f>
        <v>291.97070796013634</v>
      </c>
    </row>
    <row r="27" spans="1:12" x14ac:dyDescent="0.2">
      <c r="A27" s="2">
        <f>[3]ArdiData!A27</f>
        <v>25</v>
      </c>
      <c r="B27" s="43">
        <f ca="1">'0.ArdiData'!C27</f>
        <v>35</v>
      </c>
      <c r="C27" s="42">
        <v>3919.3323507327541</v>
      </c>
      <c r="D27" s="3">
        <f t="shared" si="0"/>
        <v>3547.8403477329962</v>
      </c>
      <c r="E27" s="42">
        <f t="shared" si="1"/>
        <v>115.54452517605006</v>
      </c>
      <c r="F27" s="42">
        <f t="shared" si="2"/>
        <v>3454.9673469830564</v>
      </c>
      <c r="G27" s="41">
        <f t="shared" si="3"/>
        <v>464.36500374969773</v>
      </c>
      <c r="H27" s="41">
        <f t="shared" si="4"/>
        <v>464.36500374969773</v>
      </c>
      <c r="I27" s="39">
        <f>SUM(H$3:H27)/COUNT(H$3:H27)</f>
        <v>223.60818295408143</v>
      </c>
      <c r="J27" s="39">
        <f>SUM(G$3:G27)/I27</f>
        <v>0.52383896716822487</v>
      </c>
      <c r="K27" s="40">
        <f t="shared" si="5"/>
        <v>184195.1228197864</v>
      </c>
      <c r="L27" s="39">
        <f>SQRT(SUM(K$3:K27)/(COUNT(K$3:K27)-1))</f>
        <v>298.94771643458552</v>
      </c>
    </row>
    <row r="28" spans="1:12" x14ac:dyDescent="0.2">
      <c r="A28" s="2">
        <f>[3]ArdiData!A28</f>
        <v>26</v>
      </c>
      <c r="B28" s="43">
        <f ca="1">'0.ArdiData'!C28</f>
        <v>36</v>
      </c>
      <c r="C28" s="42">
        <v>3932.7496928280202</v>
      </c>
      <c r="D28" s="3">
        <f t="shared" si="0"/>
        <v>3717.2578368928412</v>
      </c>
      <c r="E28" s="42">
        <f t="shared" si="1"/>
        <v>147.86830356632703</v>
      </c>
      <c r="F28" s="42">
        <f t="shared" si="2"/>
        <v>3663.3848729090464</v>
      </c>
      <c r="G28" s="41">
        <f t="shared" si="3"/>
        <v>269.36481991897381</v>
      </c>
      <c r="H28" s="41">
        <f t="shared" si="4"/>
        <v>269.36481991897381</v>
      </c>
      <c r="I28" s="39">
        <f>SUM(H$3:H28)/COUNT(H$3:H28)</f>
        <v>225.36805360657729</v>
      </c>
      <c r="J28" s="39">
        <f>SUM(G$3:G28)/I28</f>
        <v>1.7149702157995805</v>
      </c>
      <c r="K28" s="40">
        <f t="shared" si="5"/>
        <v>54839.995554541114</v>
      </c>
      <c r="L28" s="39">
        <f>SQRT(SUM(K$3:K28)/(COUNT(K$3:K28)-1))</f>
        <v>296.6286356661758</v>
      </c>
    </row>
    <row r="29" spans="1:12" x14ac:dyDescent="0.2">
      <c r="A29" s="2">
        <f>[3]ArdiData!A29</f>
        <v>27</v>
      </c>
      <c r="B29" s="43">
        <f ca="1">'0.ArdiData'!C29</f>
        <v>36</v>
      </c>
      <c r="C29" s="42">
        <v>3271.4587202821313</v>
      </c>
      <c r="D29" s="3">
        <f t="shared" si="0"/>
        <v>3746.3926564237609</v>
      </c>
      <c r="E29" s="42">
        <f t="shared" si="1"/>
        <v>76.628213145082626</v>
      </c>
      <c r="F29" s="42">
        <f t="shared" si="2"/>
        <v>3865.1261404591683</v>
      </c>
      <c r="G29" s="41">
        <f t="shared" si="3"/>
        <v>-593.667420177037</v>
      </c>
      <c r="H29" s="41">
        <f t="shared" si="4"/>
        <v>593.667420177037</v>
      </c>
      <c r="I29" s="39">
        <f>SUM(H$3:H29)/COUNT(H$3:H29)</f>
        <v>239.00877088696467</v>
      </c>
      <c r="J29" s="39">
        <f>SUM(G$3:G29)/I29</f>
        <v>-0.86677957415634099</v>
      </c>
      <c r="K29" s="40">
        <f t="shared" si="5"/>
        <v>395455.88329843793</v>
      </c>
      <c r="L29" s="39">
        <f>SQRT(SUM(K$3:K29)/(COUNT(K$3:K29)-1))</f>
        <v>315.93387640258499</v>
      </c>
    </row>
    <row r="30" spans="1:12" x14ac:dyDescent="0.2">
      <c r="A30" s="2">
        <f>[3]ArdiData!A30</f>
        <v>28</v>
      </c>
      <c r="B30" s="43">
        <f ca="1">'0.ArdiData'!C30</f>
        <v>36</v>
      </c>
      <c r="C30" s="42">
        <v>4226.8800578487453</v>
      </c>
      <c r="D30" s="3">
        <f t="shared" si="0"/>
        <v>3903.792707224824</v>
      </c>
      <c r="E30" s="42">
        <f t="shared" si="1"/>
        <v>125.09131573867093</v>
      </c>
      <c r="F30" s="42">
        <f t="shared" si="2"/>
        <v>3823.0208695688434</v>
      </c>
      <c r="G30" s="41">
        <f t="shared" si="3"/>
        <v>403.8591882799019</v>
      </c>
      <c r="H30" s="41">
        <f t="shared" si="4"/>
        <v>403.8591882799019</v>
      </c>
      <c r="I30" s="39">
        <f>SUM(H$3:H30)/COUNT(H$3:H30)</f>
        <v>244.89628579385527</v>
      </c>
      <c r="J30" s="39">
        <f>SUM(G$3:G30)/I30</f>
        <v>0.80316149750199028</v>
      </c>
      <c r="K30" s="40">
        <f t="shared" si="5"/>
        <v>135920.35404265486</v>
      </c>
      <c r="L30" s="39">
        <f>SQRT(SUM(K$3:K30)/(COUNT(K$3:K30)-1))</f>
        <v>318.0432025609166</v>
      </c>
    </row>
    <row r="31" spans="1:12" x14ac:dyDescent="0.2">
      <c r="A31" s="2">
        <f>[3]ArdiData!A31</f>
        <v>29</v>
      </c>
      <c r="B31" s="43">
        <f ca="1">'0.ArdiData'!C31</f>
        <v>36</v>
      </c>
      <c r="C31" s="42">
        <v>3676.4065496322846</v>
      </c>
      <c r="D31" s="3">
        <f t="shared" si="0"/>
        <v>3958.3885282972533</v>
      </c>
      <c r="E31" s="42">
        <f t="shared" si="1"/>
        <v>82.794018938925973</v>
      </c>
      <c r="F31" s="42">
        <f t="shared" si="2"/>
        <v>4028.8840229634948</v>
      </c>
      <c r="G31" s="41">
        <f t="shared" si="3"/>
        <v>-352.47747333121015</v>
      </c>
      <c r="H31" s="41">
        <f t="shared" si="4"/>
        <v>352.47747333121015</v>
      </c>
      <c r="I31" s="39">
        <f>SUM(H$3:H31)/COUNT(H$3:H31)</f>
        <v>248.60598191583304</v>
      </c>
      <c r="J31" s="39">
        <f>SUM(G$3:G31)/I31</f>
        <v>-0.62663900723468613</v>
      </c>
      <c r="K31" s="40">
        <f t="shared" si="5"/>
        <v>150282.51189974471</v>
      </c>
      <c r="L31" s="39">
        <f>SQRT(SUM(K$3:K31)/(COUNT(K$3:K31)-1))</f>
        <v>320.78989767838584</v>
      </c>
    </row>
    <row r="32" spans="1:12" x14ac:dyDescent="0.2">
      <c r="A32" s="2">
        <f>[3]ArdiData!A32</f>
        <v>30</v>
      </c>
      <c r="B32" s="43">
        <f ca="1">'0.ArdiData'!C32</f>
        <v>38</v>
      </c>
      <c r="C32" s="42">
        <v>3709.9538102697975</v>
      </c>
      <c r="D32" s="3">
        <f t="shared" si="0"/>
        <v>3974.9367998429034</v>
      </c>
      <c r="E32" s="42">
        <f t="shared" si="1"/>
        <v>43.046570502960449</v>
      </c>
      <c r="F32" s="42">
        <f t="shared" si="2"/>
        <v>4041.1825472361793</v>
      </c>
      <c r="G32" s="41">
        <f t="shared" si="3"/>
        <v>-331.2287369663818</v>
      </c>
      <c r="H32" s="41">
        <f t="shared" si="4"/>
        <v>331.2287369663818</v>
      </c>
      <c r="I32" s="39">
        <f>SUM(H$3:H32)/COUNT(H$3:H32)</f>
        <v>251.36007375085134</v>
      </c>
      <c r="J32" s="39">
        <f>SUM(G$3:G32)/I32</f>
        <v>-1.9375190952141987</v>
      </c>
      <c r="K32" s="40">
        <f t="shared" si="5"/>
        <v>134259.32784103689</v>
      </c>
      <c r="L32" s="39">
        <f>SQRT(SUM(K$3:K32)/(COUNT(K$3:K32)-1))</f>
        <v>322.47062226585456</v>
      </c>
    </row>
    <row r="33" spans="1:12" x14ac:dyDescent="0.2">
      <c r="A33" s="2">
        <f>[3]ArdiData!A33</f>
        <v>31</v>
      </c>
      <c r="B33" s="43">
        <f ca="1">'0.ArdiData'!C33</f>
        <v>38</v>
      </c>
      <c r="C33" s="42">
        <v>4309.3917506051803</v>
      </c>
      <c r="D33" s="3">
        <f t="shared" si="0"/>
        <v>4076.2650463977275</v>
      </c>
      <c r="E33" s="42">
        <f t="shared" si="1"/>
        <v>78.015576134078628</v>
      </c>
      <c r="F33" s="42">
        <f t="shared" si="2"/>
        <v>4017.9833703458639</v>
      </c>
      <c r="G33" s="41">
        <f t="shared" si="3"/>
        <v>291.40838025931635</v>
      </c>
      <c r="H33" s="41">
        <f t="shared" si="4"/>
        <v>291.40838025931635</v>
      </c>
      <c r="I33" s="39">
        <f>SUM(H$3:H33)/COUNT(H$3:H33)</f>
        <v>252.65195460596314</v>
      </c>
      <c r="J33" s="39">
        <f>SUM(G$3:G33)/I33</f>
        <v>-0.77421353304974849</v>
      </c>
      <c r="K33" s="40">
        <f t="shared" si="5"/>
        <v>65650.209968293508</v>
      </c>
      <c r="L33" s="39">
        <f>SQRT(SUM(K$3:K33)/(COUNT(K$3:K33)-1))</f>
        <v>320.48307154874755</v>
      </c>
    </row>
    <row r="34" spans="1:12" x14ac:dyDescent="0.2">
      <c r="A34" s="2">
        <f>[3]ArdiData!A34</f>
        <v>32</v>
      </c>
      <c r="B34" s="43">
        <f ca="1">'0.ArdiData'!C34</f>
        <v>38</v>
      </c>
      <c r="C34" s="42">
        <v>3396.6468613345064</v>
      </c>
      <c r="D34" s="3">
        <f t="shared" si="0"/>
        <v>4002.7538702923466</v>
      </c>
      <c r="E34" s="42">
        <f t="shared" si="1"/>
        <v>-12.900475209597058</v>
      </c>
      <c r="F34" s="42">
        <f t="shared" si="2"/>
        <v>4154.2806225318063</v>
      </c>
      <c r="G34" s="41">
        <f t="shared" si="3"/>
        <v>-757.63376119729992</v>
      </c>
      <c r="H34" s="41">
        <f t="shared" si="4"/>
        <v>757.63376119729992</v>
      </c>
      <c r="I34" s="39">
        <f>SUM(H$3:H34)/COUNT(H$3:H34)</f>
        <v>268.43263606194239</v>
      </c>
      <c r="J34" s="39">
        <f>SUM(G$3:G34)/I34</f>
        <v>-3.5511342346045494</v>
      </c>
      <c r="K34" s="40">
        <f t="shared" si="5"/>
        <v>628562.23982764524</v>
      </c>
      <c r="L34" s="39">
        <f>SQRT(SUM(K$3:K34)/(COUNT(K$3:K34)-1))</f>
        <v>345.93697982423157</v>
      </c>
    </row>
    <row r="35" spans="1:12" x14ac:dyDescent="0.2">
      <c r="A35" s="2">
        <f>[3]ArdiData!A35</f>
        <v>33</v>
      </c>
      <c r="B35" s="43">
        <f ca="1">'0.ArdiData'!C35</f>
        <v>40</v>
      </c>
      <c r="C35" s="42">
        <v>3425.2650395092878</v>
      </c>
      <c r="D35" s="3">
        <f t="shared" ref="D35:D66" si="6">$N$1*C35+(1-$N$1)*F35</f>
        <v>3876.9357239680576</v>
      </c>
      <c r="E35" s="42">
        <f t="shared" ref="E35:E66" si="7">$N$2*(D35-D34)+(1-$N$2)*E34</f>
        <v>-80.651077878412252</v>
      </c>
      <c r="F35" s="42">
        <f t="shared" ref="F35:F66" si="8">D34+E34</f>
        <v>3989.8533950827496</v>
      </c>
      <c r="G35" s="41">
        <f t="shared" ref="G35:G66" si="9">C35-F35</f>
        <v>-564.58835557346174</v>
      </c>
      <c r="H35" s="41">
        <f t="shared" ref="H35:H66" si="10">ABS(G35)</f>
        <v>564.58835557346174</v>
      </c>
      <c r="I35" s="39">
        <f>SUM(H$3:H35)/COUNT(H$3:H35)</f>
        <v>277.40705180471571</v>
      </c>
      <c r="J35" s="39">
        <f>SUM(G$3:G35)/I35</f>
        <v>-5.4714855635561284</v>
      </c>
      <c r="K35" s="40">
        <f t="shared" ref="K35:K66" si="11">(G35-$G$78)^2</f>
        <v>359728.5710878988</v>
      </c>
      <c r="L35" s="39">
        <f>SQRT(SUM(K$3:K35)/(COUNT(K$3:K35)-1))</f>
        <v>356.61484762078811</v>
      </c>
    </row>
    <row r="36" spans="1:12" x14ac:dyDescent="0.2">
      <c r="A36" s="2">
        <f>[3]ArdiData!A36</f>
        <v>34</v>
      </c>
      <c r="B36" s="43">
        <f ca="1">'0.ArdiData'!C36</f>
        <v>40</v>
      </c>
      <c r="C36" s="42">
        <v>3382.8091450329844</v>
      </c>
      <c r="D36" s="3">
        <f t="shared" si="6"/>
        <v>3713.5895458783134</v>
      </c>
      <c r="E36" s="42">
        <f t="shared" si="7"/>
        <v>-130.2681380052114</v>
      </c>
      <c r="F36" s="42">
        <f t="shared" si="8"/>
        <v>3796.2846460896453</v>
      </c>
      <c r="G36" s="41">
        <f t="shared" si="9"/>
        <v>-413.47550105666096</v>
      </c>
      <c r="H36" s="41">
        <f t="shared" si="10"/>
        <v>413.47550105666096</v>
      </c>
      <c r="I36" s="39">
        <f>SUM(H$3:H36)/COUNT(H$3:H36)</f>
        <v>281.40906501800822</v>
      </c>
      <c r="J36" s="39">
        <f>SUM(G$3:G36)/I36</f>
        <v>-6.8629778508067609</v>
      </c>
      <c r="K36" s="40">
        <f t="shared" si="11"/>
        <v>201296.61402111541</v>
      </c>
      <c r="L36" s="39">
        <f>SQRT(SUM(K$3:K36)/(COUNT(K$3:K36)-1))</f>
        <v>359.75030900722714</v>
      </c>
    </row>
    <row r="37" spans="1:12" x14ac:dyDescent="0.2">
      <c r="A37" s="2">
        <f>[3]ArdiData!A37</f>
        <v>35</v>
      </c>
      <c r="B37" s="43">
        <f ca="1">'0.ArdiData'!C37</f>
        <v>41</v>
      </c>
      <c r="C37" s="42">
        <v>3846.9349712677931</v>
      </c>
      <c r="D37" s="3">
        <f t="shared" si="6"/>
        <v>3636.0441205520401</v>
      </c>
      <c r="E37" s="42">
        <f t="shared" si="7"/>
        <v>-98.63451039784853</v>
      </c>
      <c r="F37" s="42">
        <f t="shared" si="8"/>
        <v>3583.3214078731021</v>
      </c>
      <c r="G37" s="41">
        <f t="shared" si="9"/>
        <v>263.61356339469103</v>
      </c>
      <c r="H37" s="41">
        <f t="shared" si="10"/>
        <v>263.61356339469103</v>
      </c>
      <c r="I37" s="39">
        <f>SUM(H$3:H37)/COUNT(H$3:H37)</f>
        <v>280.90062211448486</v>
      </c>
      <c r="J37" s="39">
        <f>SUM(G$3:G37)/I37</f>
        <v>-5.936941699475657</v>
      </c>
      <c r="K37" s="40">
        <f t="shared" si="11"/>
        <v>52179.420799527696</v>
      </c>
      <c r="L37" s="39">
        <f>SQRT(SUM(K$3:K37)/(COUNT(K$3:K37)-1))</f>
        <v>356.57887586371226</v>
      </c>
    </row>
    <row r="38" spans="1:12" x14ac:dyDescent="0.2">
      <c r="A38" s="2">
        <f>[3]ArdiData!A38</f>
        <v>36</v>
      </c>
      <c r="B38" s="43">
        <f ca="1">'0.ArdiData'!C38</f>
        <v>42</v>
      </c>
      <c r="C38" s="42">
        <v>4335.4663999878339</v>
      </c>
      <c r="D38" s="3">
        <f t="shared" si="6"/>
        <v>3697.0209681209203</v>
      </c>
      <c r="E38" s="42">
        <f t="shared" si="7"/>
        <v>-2.8676956178112931</v>
      </c>
      <c r="F38" s="42">
        <f t="shared" si="8"/>
        <v>3537.4096101541918</v>
      </c>
      <c r="G38" s="41">
        <f t="shared" si="9"/>
        <v>798.05678983364214</v>
      </c>
      <c r="H38" s="41">
        <f t="shared" si="10"/>
        <v>798.05678983364214</v>
      </c>
      <c r="I38" s="39">
        <f>SUM(H$3:H38)/COUNT(H$3:H38)</f>
        <v>295.26607121779477</v>
      </c>
      <c r="J38" s="39">
        <f>SUM(G$3:G38)/I38</f>
        <v>-2.9452548456372956</v>
      </c>
      <c r="K38" s="40">
        <f t="shared" si="11"/>
        <v>581972.74062041682</v>
      </c>
      <c r="L38" s="39">
        <f>SQRT(SUM(K$3:K38)/(COUNT(K$3:K38)-1))</f>
        <v>374.35741366606908</v>
      </c>
    </row>
    <row r="39" spans="1:12" x14ac:dyDescent="0.2">
      <c r="A39" s="2">
        <f>[3]ArdiData!A39</f>
        <v>37</v>
      </c>
      <c r="B39" s="43">
        <f ca="1">'0.ArdiData'!C39</f>
        <v>42</v>
      </c>
      <c r="C39" s="42">
        <v>3778.0879495342488</v>
      </c>
      <c r="D39" s="3">
        <f t="shared" si="6"/>
        <v>3710.940207909337</v>
      </c>
      <c r="E39" s="42">
        <f t="shared" si="7"/>
        <v>7.2044656259254971</v>
      </c>
      <c r="F39" s="42">
        <f t="shared" si="8"/>
        <v>3694.1532725031088</v>
      </c>
      <c r="G39" s="41">
        <f t="shared" si="9"/>
        <v>83.934677031139927</v>
      </c>
      <c r="H39" s="41">
        <f t="shared" si="10"/>
        <v>83.934677031139927</v>
      </c>
      <c r="I39" s="39">
        <f>SUM(H$3:H39)/COUNT(H$3:H39)</f>
        <v>289.55441191545276</v>
      </c>
      <c r="J39" s="39">
        <f>SUM(G$3:G39)/I39</f>
        <v>-2.7134766995184791</v>
      </c>
      <c r="K39" s="40">
        <f t="shared" si="11"/>
        <v>2376.4909370970831</v>
      </c>
      <c r="L39" s="39">
        <f>SQRT(SUM(K$3:K39)/(COUNT(K$3:K39)-1))</f>
        <v>369.21079690233609</v>
      </c>
    </row>
    <row r="40" spans="1:12" x14ac:dyDescent="0.2">
      <c r="A40" s="2">
        <f>[3]ArdiData!A40</f>
        <v>38</v>
      </c>
      <c r="B40" s="43">
        <f ca="1">'0.ArdiData'!C40</f>
        <v>43</v>
      </c>
      <c r="C40" s="42">
        <v>4091.3217573787838</v>
      </c>
      <c r="D40" s="3">
        <f t="shared" si="6"/>
        <v>3792.780090303967</v>
      </c>
      <c r="E40" s="42">
        <f t="shared" si="7"/>
        <v>51.985715687148179</v>
      </c>
      <c r="F40" s="42">
        <f t="shared" si="8"/>
        <v>3718.1446735352624</v>
      </c>
      <c r="G40" s="41">
        <f t="shared" si="9"/>
        <v>373.17708384352136</v>
      </c>
      <c r="H40" s="41">
        <f t="shared" si="10"/>
        <v>373.17708384352136</v>
      </c>
      <c r="I40" s="39">
        <f>SUM(H$3:H40)/COUNT(H$3:H40)</f>
        <v>291.75500854513876</v>
      </c>
      <c r="J40" s="39">
        <f>SUM(G$3:G40)/I40</f>
        <v>-1.413933108428582</v>
      </c>
      <c r="K40" s="40">
        <f t="shared" si="11"/>
        <v>114238.37090131622</v>
      </c>
      <c r="L40" s="39">
        <f>SQRT(SUM(K$3:K40)/(COUNT(K$3:K40)-1))</f>
        <v>368.40182317074635</v>
      </c>
    </row>
    <row r="41" spans="1:12" x14ac:dyDescent="0.2">
      <c r="A41" s="2">
        <f>[3]ArdiData!A41</f>
        <v>39</v>
      </c>
      <c r="B41" s="43">
        <f ca="1">'0.ArdiData'!C41</f>
        <v>44</v>
      </c>
      <c r="C41" s="42">
        <v>5031.5420497583082</v>
      </c>
      <c r="D41" s="3">
        <f t="shared" si="6"/>
        <v>4082.1210547445539</v>
      </c>
      <c r="E41" s="42">
        <f t="shared" si="7"/>
        <v>194.39886493921145</v>
      </c>
      <c r="F41" s="42">
        <f t="shared" si="8"/>
        <v>3844.765805991115</v>
      </c>
      <c r="G41" s="41">
        <f t="shared" si="9"/>
        <v>1186.7762437671931</v>
      </c>
      <c r="H41" s="41">
        <f t="shared" si="10"/>
        <v>1186.7762437671931</v>
      </c>
      <c r="I41" s="39">
        <f>SUM(H$3:H41)/COUNT(H$3:H41)</f>
        <v>314.70427098672991</v>
      </c>
      <c r="J41" s="39">
        <f>SUM(G$3:G41)/I41</f>
        <v>2.4602595166813144</v>
      </c>
      <c r="K41" s="40">
        <f t="shared" si="11"/>
        <v>1326161.4460785284</v>
      </c>
      <c r="L41" s="39">
        <f>SQRT(SUM(K$3:K41)/(COUNT(K$3:K41)-1))</f>
        <v>408.71421841625329</v>
      </c>
    </row>
    <row r="42" spans="1:12" x14ac:dyDescent="0.2">
      <c r="A42" s="2">
        <f>[3]ArdiData!A42</f>
        <v>40</v>
      </c>
      <c r="B42" s="43">
        <f ca="1">'0.ArdiData'!C42</f>
        <v>44</v>
      </c>
      <c r="C42" s="42">
        <v>4204.3946084920954</v>
      </c>
      <c r="D42" s="3">
        <f t="shared" si="6"/>
        <v>4262.0948574454324</v>
      </c>
      <c r="E42" s="42">
        <f t="shared" si="7"/>
        <v>185.74382759621164</v>
      </c>
      <c r="F42" s="42">
        <f t="shared" si="8"/>
        <v>4276.5199196837657</v>
      </c>
      <c r="G42" s="41">
        <f t="shared" si="9"/>
        <v>-72.125311191670335</v>
      </c>
      <c r="H42" s="41">
        <f t="shared" si="10"/>
        <v>72.125311191670335</v>
      </c>
      <c r="I42" s="39">
        <f>SUM(H$3:H42)/COUNT(H$3:H42)</f>
        <v>308.63979699185342</v>
      </c>
      <c r="J42" s="39">
        <f>SUM(G$3:G42)/I42</f>
        <v>2.2749135830406861</v>
      </c>
      <c r="K42" s="40">
        <f t="shared" si="11"/>
        <v>11515.591100550831</v>
      </c>
      <c r="L42" s="39">
        <f>SQRT(SUM(K$3:K42)/(COUNT(K$3:K42)-1))</f>
        <v>403.80604191050412</v>
      </c>
    </row>
    <row r="43" spans="1:12" x14ac:dyDescent="0.2">
      <c r="A43" s="2">
        <f>[3]ArdiData!A43</f>
        <v>41</v>
      </c>
      <c r="B43" s="43">
        <f ca="1">'0.ArdiData'!C43</f>
        <v>45</v>
      </c>
      <c r="C43" s="42">
        <v>5586.0237690188087</v>
      </c>
      <c r="D43" s="3">
        <f t="shared" si="6"/>
        <v>4675.4757018370765</v>
      </c>
      <c r="E43" s="42">
        <f t="shared" si="7"/>
        <v>322.32603767347109</v>
      </c>
      <c r="F43" s="42">
        <f t="shared" si="8"/>
        <v>4447.8386850416437</v>
      </c>
      <c r="G43" s="41">
        <f t="shared" si="9"/>
        <v>1138.185083977165</v>
      </c>
      <c r="H43" s="41">
        <f t="shared" si="10"/>
        <v>1138.185083977165</v>
      </c>
      <c r="I43" s="39">
        <f>SUM(H$3:H43)/COUNT(H$3:H43)</f>
        <v>328.87260886954397</v>
      </c>
      <c r="J43" s="39">
        <f>SUM(G$3:G43)/I43</f>
        <v>5.5958261673013379</v>
      </c>
      <c r="K43" s="40">
        <f t="shared" si="11"/>
        <v>1216608.2785542971</v>
      </c>
      <c r="L43" s="39">
        <f>SQRT(SUM(K$3:K43)/(COUNT(K$3:K43)-1))</f>
        <v>435.19885507684825</v>
      </c>
    </row>
    <row r="44" spans="1:12" x14ac:dyDescent="0.2">
      <c r="A44" s="2">
        <f>[3]ArdiData!A44</f>
        <v>42</v>
      </c>
      <c r="B44" s="43">
        <f ca="1">'0.ArdiData'!C44</f>
        <v>45</v>
      </c>
      <c r="C44" s="42">
        <v>5777.5611763875086</v>
      </c>
      <c r="D44" s="3">
        <f t="shared" si="6"/>
        <v>5153.7536268859394</v>
      </c>
      <c r="E44" s="42">
        <f t="shared" si="7"/>
        <v>415.89717009870617</v>
      </c>
      <c r="F44" s="42">
        <f t="shared" si="8"/>
        <v>4997.8017395105471</v>
      </c>
      <c r="G44" s="41">
        <f t="shared" si="9"/>
        <v>779.75943687696144</v>
      </c>
      <c r="H44" s="41">
        <f t="shared" si="10"/>
        <v>779.75943687696144</v>
      </c>
      <c r="I44" s="39">
        <f>SUM(H$3:H44)/COUNT(H$3:H44)</f>
        <v>339.60800953638727</v>
      </c>
      <c r="J44" s="39">
        <f>SUM(G$3:G44)/I44</f>
        <v>7.7149929145504617</v>
      </c>
      <c r="K44" s="40">
        <f t="shared" si="11"/>
        <v>554390.47998805519</v>
      </c>
      <c r="L44" s="39">
        <f>SQRT(SUM(K$3:K44)/(COUNT(K$3:K44)-1))</f>
        <v>445.30921617417647</v>
      </c>
    </row>
    <row r="45" spans="1:12" x14ac:dyDescent="0.2">
      <c r="A45" s="2">
        <f>[3]ArdiData!A45</f>
        <v>43</v>
      </c>
      <c r="B45" s="43">
        <f ca="1">'0.ArdiData'!C45</f>
        <v>45</v>
      </c>
      <c r="C45" s="42">
        <v>5672.6454679130029</v>
      </c>
      <c r="D45" s="3">
        <f t="shared" si="6"/>
        <v>5590.2497311703173</v>
      </c>
      <c r="E45" s="42">
        <f t="shared" si="7"/>
        <v>428.25653061010917</v>
      </c>
      <c r="F45" s="42">
        <f t="shared" si="8"/>
        <v>5569.6507969846452</v>
      </c>
      <c r="G45" s="41">
        <f t="shared" si="9"/>
        <v>102.99467092835766</v>
      </c>
      <c r="H45" s="41">
        <f t="shared" si="10"/>
        <v>102.99467092835766</v>
      </c>
      <c r="I45" s="39">
        <f>SUM(H$3:H45)/COUNT(H$3:H45)</f>
        <v>334.10537375480516</v>
      </c>
      <c r="J45" s="39">
        <f>SUM(G$3:G45)/I45</f>
        <v>8.1503270289348571</v>
      </c>
      <c r="K45" s="40">
        <f t="shared" si="11"/>
        <v>4598.0957299760239</v>
      </c>
      <c r="L45" s="39">
        <f>SQRT(SUM(K$3:K45)/(COUNT(K$3:K45)-1))</f>
        <v>440.10037583774471</v>
      </c>
    </row>
    <row r="46" spans="1:12" x14ac:dyDescent="0.2">
      <c r="A46" s="2">
        <f>[3]ArdiData!A46</f>
        <v>44</v>
      </c>
      <c r="B46" s="43">
        <f ca="1">'0.ArdiData'!C46</f>
        <v>45</v>
      </c>
      <c r="C46" s="42">
        <v>4442.4749424361789</v>
      </c>
      <c r="D46" s="3">
        <f t="shared" si="6"/>
        <v>5703.2999979115775</v>
      </c>
      <c r="E46" s="42">
        <f t="shared" si="7"/>
        <v>239.1327722887998</v>
      </c>
      <c r="F46" s="42">
        <f t="shared" si="8"/>
        <v>6018.5062617804269</v>
      </c>
      <c r="G46" s="41">
        <f t="shared" si="9"/>
        <v>-1576.031319344248</v>
      </c>
      <c r="H46" s="41">
        <f t="shared" si="10"/>
        <v>1576.031319344248</v>
      </c>
      <c r="I46" s="39">
        <f>SUM(H$3:H46)/COUNT(H$3:H46)</f>
        <v>362.33096342729255</v>
      </c>
      <c r="J46" s="39">
        <f>SUM(G$3:G46)/I46</f>
        <v>3.1657154774521339</v>
      </c>
      <c r="K46" s="40">
        <f t="shared" si="11"/>
        <v>2596019.3521900512</v>
      </c>
      <c r="L46" s="39">
        <f>SQRT(SUM(K$3:K46)/(COUNT(K$3:K46)-1))</f>
        <v>499.55630700434108</v>
      </c>
    </row>
    <row r="47" spans="1:12" x14ac:dyDescent="0.2">
      <c r="A47" s="2">
        <f>[3]ArdiData!A47</f>
        <v>45</v>
      </c>
      <c r="B47" s="43">
        <f ca="1">'0.ArdiData'!C47</f>
        <v>46</v>
      </c>
      <c r="C47" s="42">
        <v>6116.4376324786244</v>
      </c>
      <c r="D47" s="3">
        <f t="shared" si="6"/>
        <v>5977.2337426560271</v>
      </c>
      <c r="E47" s="42">
        <f t="shared" si="7"/>
        <v>260.01335576218963</v>
      </c>
      <c r="F47" s="42">
        <f t="shared" si="8"/>
        <v>5942.4327702003775</v>
      </c>
      <c r="G47" s="41">
        <f t="shared" si="9"/>
        <v>174.00486227824695</v>
      </c>
      <c r="H47" s="41">
        <f t="shared" si="10"/>
        <v>174.00486227824695</v>
      </c>
      <c r="I47" s="39">
        <f>SUM(H$3:H47)/COUNT(H$3:H47)</f>
        <v>358.14593895731372</v>
      </c>
      <c r="J47" s="39">
        <f>SUM(G$3:G47)/I47</f>
        <v>3.6885566956480855</v>
      </c>
      <c r="K47" s="40">
        <f t="shared" si="11"/>
        <v>19270.84004898545</v>
      </c>
      <c r="L47" s="39">
        <f>SQRT(SUM(K$3:K47)/(COUNT(K$3:K47)-1))</f>
        <v>494.29013623682994</v>
      </c>
    </row>
    <row r="48" spans="1:12" x14ac:dyDescent="0.2">
      <c r="A48" s="2">
        <f>[3]ArdiData!A48</f>
        <v>46</v>
      </c>
      <c r="B48" s="43">
        <f ca="1">'0.ArdiData'!C48</f>
        <v>46</v>
      </c>
      <c r="C48" s="42">
        <v>4831.7623955679137</v>
      </c>
      <c r="D48" s="3">
        <f t="shared" si="6"/>
        <v>5956.1501578481566</v>
      </c>
      <c r="E48" s="42">
        <f t="shared" si="7"/>
        <v>91.355191420153574</v>
      </c>
      <c r="F48" s="42">
        <f t="shared" si="8"/>
        <v>6237.2470984182164</v>
      </c>
      <c r="G48" s="41">
        <f t="shared" si="9"/>
        <v>-1405.4847028503027</v>
      </c>
      <c r="H48" s="41">
        <f t="shared" si="10"/>
        <v>1405.4847028503027</v>
      </c>
      <c r="I48" s="39">
        <f>SUM(H$3:H48)/COUNT(H$3:H48)</f>
        <v>380.91417295498735</v>
      </c>
      <c r="J48" s="39">
        <f>SUM(G$3:G48)/I48</f>
        <v>-0.22168537609156186</v>
      </c>
      <c r="K48" s="40">
        <f t="shared" si="11"/>
        <v>2075530.3769851164</v>
      </c>
      <c r="L48" s="39">
        <f>SQRT(SUM(K$3:K48)/(COUNT(K$3:K48)-1))</f>
        <v>533.86912427319294</v>
      </c>
    </row>
    <row r="49" spans="1:12" x14ac:dyDescent="0.2">
      <c r="A49" s="2">
        <f>[3]ArdiData!A49</f>
        <v>47</v>
      </c>
      <c r="B49" s="43">
        <f ca="1">'0.ArdiData'!C49</f>
        <v>47</v>
      </c>
      <c r="C49" s="42">
        <v>6206.0910692130574</v>
      </c>
      <c r="D49" s="3">
        <f t="shared" si="6"/>
        <v>6079.2224932572599</v>
      </c>
      <c r="E49" s="42">
        <f t="shared" si="7"/>
        <v>110.38547781352341</v>
      </c>
      <c r="F49" s="42">
        <f t="shared" si="8"/>
        <v>6047.5053492683101</v>
      </c>
      <c r="G49" s="41">
        <f t="shared" si="9"/>
        <v>158.58571994474732</v>
      </c>
      <c r="H49" s="41">
        <f t="shared" si="10"/>
        <v>158.58571994474732</v>
      </c>
      <c r="I49" s="39">
        <f>SUM(H$3:H49)/COUNT(H$3:H49)</f>
        <v>376.18378033774826</v>
      </c>
      <c r="J49" s="39">
        <f>SUM(G$3:G49)/I49</f>
        <v>0.19709148062696222</v>
      </c>
      <c r="K49" s="40">
        <f t="shared" si="11"/>
        <v>15227.636243918369</v>
      </c>
      <c r="L49" s="39">
        <f>SQRT(SUM(K$3:K49)/(COUNT(K$3:K49)-1))</f>
        <v>528.34768113912344</v>
      </c>
    </row>
    <row r="50" spans="1:12" x14ac:dyDescent="0.2">
      <c r="A50" s="2">
        <f>[3]ArdiData!A50</f>
        <v>48</v>
      </c>
      <c r="B50" s="43">
        <f ca="1">'0.ArdiData'!C50</f>
        <v>47</v>
      </c>
      <c r="C50" s="42">
        <v>5086.0787376555791</v>
      </c>
      <c r="D50" s="3">
        <f t="shared" si="6"/>
        <v>5968.9021243877432</v>
      </c>
      <c r="E50" s="42">
        <f t="shared" si="7"/>
        <v>-22.03803019630061</v>
      </c>
      <c r="F50" s="42">
        <f t="shared" si="8"/>
        <v>6189.6079710707836</v>
      </c>
      <c r="G50" s="41">
        <f t="shared" si="9"/>
        <v>-1103.5292334152045</v>
      </c>
      <c r="H50" s="41">
        <f t="shared" si="10"/>
        <v>1103.5292334152045</v>
      </c>
      <c r="I50" s="39">
        <f>SUM(H$3:H50)/COUNT(H$3:H50)</f>
        <v>391.33681061019524</v>
      </c>
      <c r="J50" s="39">
        <f>SUM(G$3:G50)/I50</f>
        <v>-2.630436461000206</v>
      </c>
      <c r="K50" s="40">
        <f t="shared" si="11"/>
        <v>1296671.0414401644</v>
      </c>
      <c r="L50" s="39">
        <f>SQRT(SUM(K$3:K50)/(COUNT(K$3:K50)-1))</f>
        <v>548.45294142540206</v>
      </c>
    </row>
    <row r="51" spans="1:12" x14ac:dyDescent="0.2">
      <c r="A51" s="2">
        <f>[3]ArdiData!A51</f>
        <v>49</v>
      </c>
      <c r="B51" s="43">
        <f ca="1">'0.ArdiData'!C51</f>
        <v>47</v>
      </c>
      <c r="C51" s="42">
        <v>5256.5559094460787</v>
      </c>
      <c r="D51" s="3">
        <f t="shared" si="6"/>
        <v>5808.8024572423701</v>
      </c>
      <c r="E51" s="42">
        <f t="shared" si="7"/>
        <v>-104.87501236574413</v>
      </c>
      <c r="F51" s="42">
        <f t="shared" si="8"/>
        <v>5946.8640941914427</v>
      </c>
      <c r="G51" s="41">
        <f t="shared" si="9"/>
        <v>-690.30818474536409</v>
      </c>
      <c r="H51" s="41">
        <f t="shared" si="10"/>
        <v>690.30818474536409</v>
      </c>
      <c r="I51" s="39">
        <f>SUM(H$3:H51)/COUNT(H$3:H51)</f>
        <v>397.43826722519873</v>
      </c>
      <c r="J51" s="39">
        <f>SUM(G$3:G51)/I51</f>
        <v>-4.3269482123912608</v>
      </c>
      <c r="K51" s="40">
        <f t="shared" si="11"/>
        <v>526340.95748953021</v>
      </c>
      <c r="L51" s="39">
        <f>SQRT(SUM(K$3:K51)/(COUNT(K$3:K51)-1))</f>
        <v>552.71998860415636</v>
      </c>
    </row>
    <row r="52" spans="1:12" x14ac:dyDescent="0.2">
      <c r="A52" s="2">
        <f>[3]ArdiData!A52</f>
        <v>50</v>
      </c>
      <c r="B52" s="43">
        <f ca="1">'0.ArdiData'!C52</f>
        <v>47</v>
      </c>
      <c r="C52" s="42">
        <v>5988.37014518462</v>
      </c>
      <c r="D52" s="3">
        <f t="shared" si="6"/>
        <v>5760.8159849382255</v>
      </c>
      <c r="E52" s="42">
        <f t="shared" si="7"/>
        <v>-70.741888328784427</v>
      </c>
      <c r="F52" s="42">
        <f t="shared" si="8"/>
        <v>5703.9274448766264</v>
      </c>
      <c r="G52" s="41">
        <f t="shared" si="9"/>
        <v>284.44270030799362</v>
      </c>
      <c r="H52" s="41">
        <f t="shared" si="10"/>
        <v>284.44270030799362</v>
      </c>
      <c r="I52" s="39">
        <f>SUM(H$3:H52)/COUNT(H$3:H52)</f>
        <v>395.1783558868546</v>
      </c>
      <c r="J52" s="39">
        <f>SUM(G$3:G52)/I52</f>
        <v>-3.6319096889225739</v>
      </c>
      <c r="K52" s="40">
        <f t="shared" si="11"/>
        <v>62129.196265612925</v>
      </c>
      <c r="L52" s="39">
        <f>SQRT(SUM(K$3:K52)/(COUNT(K$3:K52)-1))</f>
        <v>548.20858005014838</v>
      </c>
    </row>
    <row r="53" spans="1:12" x14ac:dyDescent="0.2">
      <c r="A53" s="2">
        <f>[3]ArdiData!A53</f>
        <v>51</v>
      </c>
      <c r="B53" s="43">
        <f ca="1">'0.ArdiData'!C53</f>
        <v>48</v>
      </c>
      <c r="C53" s="42">
        <v>6526.7676661512296</v>
      </c>
      <c r="D53" s="3">
        <f t="shared" si="6"/>
        <v>5857.4128105177988</v>
      </c>
      <c r="E53" s="42">
        <f t="shared" si="7"/>
        <v>29.661340016230206</v>
      </c>
      <c r="F53" s="42">
        <f t="shared" si="8"/>
        <v>5690.0740966094409</v>
      </c>
      <c r="G53" s="41">
        <f t="shared" si="9"/>
        <v>836.69356954178875</v>
      </c>
      <c r="H53" s="41">
        <f t="shared" si="10"/>
        <v>836.69356954178875</v>
      </c>
      <c r="I53" s="39">
        <f>SUM(H$3:H53)/COUNT(H$3:H53)</f>
        <v>403.83551693891218</v>
      </c>
      <c r="J53" s="39">
        <f>SUM(G$3:G53)/I53</f>
        <v>-1.4821839708237325</v>
      </c>
      <c r="K53" s="40">
        <f t="shared" si="11"/>
        <v>642415.32818475238</v>
      </c>
      <c r="L53" s="39">
        <f>SQRT(SUM(K$3:K53)/(COUNT(K$3:K53)-1))</f>
        <v>554.40986720970511</v>
      </c>
    </row>
    <row r="54" spans="1:12" x14ac:dyDescent="0.2">
      <c r="A54" s="2">
        <f>[3]ArdiData!A54</f>
        <v>52</v>
      </c>
      <c r="B54" s="43">
        <f ca="1">'0.ArdiData'!C54</f>
        <v>48</v>
      </c>
      <c r="C54" s="42">
        <v>5794.3331193675949</v>
      </c>
      <c r="D54" s="3">
        <f t="shared" si="6"/>
        <v>5868.5259443007435</v>
      </c>
      <c r="E54" s="42">
        <f t="shared" si="7"/>
        <v>18.53241627625891</v>
      </c>
      <c r="F54" s="42">
        <f t="shared" si="8"/>
        <v>5887.0741505340293</v>
      </c>
      <c r="G54" s="41">
        <f t="shared" si="9"/>
        <v>-92.741031166434368</v>
      </c>
      <c r="H54" s="41">
        <f t="shared" si="10"/>
        <v>92.741031166434368</v>
      </c>
      <c r="I54" s="39">
        <f>SUM(H$3:H54)/COUNT(H$3:H54)</f>
        <v>397.85293067405684</v>
      </c>
      <c r="J54" s="39">
        <f>SUM(G$3:G54)/I54</f>
        <v>-1.7375756414597252</v>
      </c>
      <c r="K54" s="40">
        <f t="shared" si="11"/>
        <v>16365.174609239999</v>
      </c>
      <c r="L54" s="39">
        <f>SQRT(SUM(K$3:K54)/(COUNT(K$3:K54)-1))</f>
        <v>549.2397636659523</v>
      </c>
    </row>
    <row r="55" spans="1:12" x14ac:dyDescent="0.2">
      <c r="A55" s="2">
        <f>[3]ArdiData!A55</f>
        <v>53</v>
      </c>
      <c r="B55" s="43">
        <f ca="1">'0.ArdiData'!C55</f>
        <v>48</v>
      </c>
      <c r="C55" s="42">
        <v>5545.614554778329</v>
      </c>
      <c r="D55" s="3">
        <f t="shared" si="6"/>
        <v>5818.7695994172682</v>
      </c>
      <c r="E55" s="42">
        <f t="shared" si="7"/>
        <v>-22.440840419581626</v>
      </c>
      <c r="F55" s="42">
        <f t="shared" si="8"/>
        <v>5887.0583605770025</v>
      </c>
      <c r="G55" s="41">
        <f t="shared" si="9"/>
        <v>-341.44380579867357</v>
      </c>
      <c r="H55" s="41">
        <f t="shared" si="10"/>
        <v>341.44380579867357</v>
      </c>
      <c r="I55" s="39">
        <f>SUM(H$3:H55)/COUNT(H$3:H55)</f>
        <v>396.78860756320057</v>
      </c>
      <c r="J55" s="39">
        <f>SUM(G$3:G55)/I55</f>
        <v>-2.602754583514054</v>
      </c>
      <c r="K55" s="40">
        <f t="shared" si="11"/>
        <v>141849.56695779925</v>
      </c>
      <c r="L55" s="39">
        <f>SQRT(SUM(K$3:K55)/(COUNT(K$3:K55)-1))</f>
        <v>546.43476957000348</v>
      </c>
    </row>
    <row r="56" spans="1:12" x14ac:dyDescent="0.2">
      <c r="A56" s="2">
        <f>[3]ArdiData!A56</f>
        <v>54</v>
      </c>
      <c r="B56" s="43">
        <f ca="1">'0.ArdiData'!C56</f>
        <v>49</v>
      </c>
      <c r="C56" s="42">
        <v>6272.3581433243171</v>
      </c>
      <c r="D56" s="3">
        <f t="shared" si="6"/>
        <v>5891.5346358630131</v>
      </c>
      <c r="E56" s="42">
        <f t="shared" si="7"/>
        <v>34.682685699614325</v>
      </c>
      <c r="F56" s="42">
        <f t="shared" si="8"/>
        <v>5796.3287589976862</v>
      </c>
      <c r="G56" s="41">
        <f t="shared" si="9"/>
        <v>476.02938432663086</v>
      </c>
      <c r="H56" s="41">
        <f t="shared" si="10"/>
        <v>476.02938432663086</v>
      </c>
      <c r="I56" s="39">
        <f>SUM(H$3:H56)/COUNT(H$3:H56)</f>
        <v>398.25602935511591</v>
      </c>
      <c r="J56" s="39">
        <f>SUM(G$3:G56)/I56</f>
        <v>-1.3978796092456376</v>
      </c>
      <c r="K56" s="40">
        <f t="shared" si="11"/>
        <v>194343.40880504763</v>
      </c>
      <c r="L56" s="39">
        <f>SQRT(SUM(K$3:K56)/(COUNT(K$3:K56)-1))</f>
        <v>544.63200651078773</v>
      </c>
    </row>
    <row r="57" spans="1:12" x14ac:dyDescent="0.2">
      <c r="A57" s="2">
        <f>[3]ArdiData!A57</f>
        <v>55</v>
      </c>
      <c r="B57" s="43">
        <f ca="1">'0.ArdiData'!C57</f>
        <v>50</v>
      </c>
      <c r="C57" s="42">
        <v>5129.4309137141636</v>
      </c>
      <c r="D57" s="3">
        <f t="shared" si="6"/>
        <v>5766.8600399929346</v>
      </c>
      <c r="E57" s="42">
        <f t="shared" si="7"/>
        <v>-60.93168324220138</v>
      </c>
      <c r="F57" s="42">
        <f t="shared" si="8"/>
        <v>5926.2173215626271</v>
      </c>
      <c r="G57" s="41">
        <f t="shared" si="9"/>
        <v>-796.78640784846357</v>
      </c>
      <c r="H57" s="41">
        <f t="shared" si="10"/>
        <v>796.78640784846357</v>
      </c>
      <c r="I57" s="39">
        <f>SUM(H$3:H57)/COUNT(H$3:H57)</f>
        <v>405.50203623681313</v>
      </c>
      <c r="J57" s="39">
        <f>SUM(G$3:G57)/I57</f>
        <v>-3.3378387026216267</v>
      </c>
      <c r="K57" s="40">
        <f t="shared" si="11"/>
        <v>692177.10738324083</v>
      </c>
      <c r="L57" s="39">
        <f>SQRT(SUM(K$3:K57)/(COUNT(K$3:K57)-1))</f>
        <v>551.31577126283844</v>
      </c>
    </row>
    <row r="58" spans="1:12" x14ac:dyDescent="0.2">
      <c r="A58" s="2">
        <f>[3]ArdiData!A58</f>
        <v>56</v>
      </c>
      <c r="B58" s="43">
        <f ca="1">'0.ArdiData'!C58</f>
        <v>50</v>
      </c>
      <c r="C58" s="42">
        <v>5666.7623903768372</v>
      </c>
      <c r="D58" s="3">
        <f t="shared" si="6"/>
        <v>5698.0951634759549</v>
      </c>
      <c r="E58" s="42">
        <f t="shared" si="7"/>
        <v>-65.631599207068376</v>
      </c>
      <c r="F58" s="42">
        <f t="shared" si="8"/>
        <v>5705.9283567507337</v>
      </c>
      <c r="G58" s="41">
        <f t="shared" si="9"/>
        <v>-39.165966373896481</v>
      </c>
      <c r="H58" s="41">
        <f t="shared" si="10"/>
        <v>39.165966373896481</v>
      </c>
      <c r="I58" s="39">
        <f>SUM(H$3:H58)/COUNT(H$3:H58)</f>
        <v>398.96032070354676</v>
      </c>
      <c r="J58" s="39">
        <f>SUM(G$3:G58)/I58</f>
        <v>-3.4907390150005657</v>
      </c>
      <c r="K58" s="40">
        <f t="shared" si="11"/>
        <v>5528.1273196494303</v>
      </c>
      <c r="L58" s="39">
        <f>SQRT(SUM(K$3:K58)/(COUNT(K$3:K58)-1))</f>
        <v>546.37280692430852</v>
      </c>
    </row>
    <row r="59" spans="1:12" x14ac:dyDescent="0.2">
      <c r="A59" s="2">
        <f>[3]ArdiData!A59</f>
        <v>57</v>
      </c>
      <c r="B59" s="43">
        <f ca="1">'0.ArdiData'!C59</f>
        <v>51</v>
      </c>
      <c r="C59" s="42">
        <v>6383.3602430207802</v>
      </c>
      <c r="D59" s="3">
        <f t="shared" si="6"/>
        <v>5782.6429000192647</v>
      </c>
      <c r="E59" s="42">
        <f t="shared" si="7"/>
        <v>24.476002243158554</v>
      </c>
      <c r="F59" s="42">
        <f t="shared" si="8"/>
        <v>5632.4635642688863</v>
      </c>
      <c r="G59" s="41">
        <f t="shared" si="9"/>
        <v>750.89667875189389</v>
      </c>
      <c r="H59" s="41">
        <f t="shared" si="10"/>
        <v>750.89667875189389</v>
      </c>
      <c r="I59" s="39">
        <f>SUM(H$3:H59)/COUNT(H$3:H59)</f>
        <v>405.13464277457041</v>
      </c>
      <c r="J59" s="39">
        <f>SUM(G$3:G59)/I59</f>
        <v>-1.5840898565719927</v>
      </c>
      <c r="K59" s="40">
        <f t="shared" si="11"/>
        <v>512242.61876532721</v>
      </c>
      <c r="L59" s="39">
        <f>SQRT(SUM(K$3:K59)/(COUNT(K$3:K59)-1))</f>
        <v>549.85421845272583</v>
      </c>
    </row>
    <row r="60" spans="1:12" x14ac:dyDescent="0.2">
      <c r="A60" s="2">
        <f>[3]ArdiData!A60</f>
        <v>58</v>
      </c>
      <c r="B60" s="43">
        <f ca="1">'0.ArdiData'!C60</f>
        <v>53</v>
      </c>
      <c r="C60" s="42">
        <v>6421.0416971132518</v>
      </c>
      <c r="D60" s="3">
        <f t="shared" si="6"/>
        <v>5929.9034612325886</v>
      </c>
      <c r="E60" s="42">
        <f t="shared" si="7"/>
        <v>98.146737625257728</v>
      </c>
      <c r="F60" s="42">
        <f t="shared" si="8"/>
        <v>5807.118902262423</v>
      </c>
      <c r="G60" s="41">
        <f t="shared" si="9"/>
        <v>613.92279485082872</v>
      </c>
      <c r="H60" s="41">
        <f t="shared" si="10"/>
        <v>613.92279485082872</v>
      </c>
      <c r="I60" s="39">
        <f>SUM(H$3:H60)/COUNT(H$3:H60)</f>
        <v>408.73443850002315</v>
      </c>
      <c r="J60" s="39">
        <f>SUM(G$3:G60)/I60</f>
        <v>-6.8129525411361885E-2</v>
      </c>
      <c r="K60" s="40">
        <f t="shared" si="11"/>
        <v>334936.95944895776</v>
      </c>
      <c r="L60" s="39">
        <f>SQRT(SUM(K$3:K60)/(COUNT(K$3:K60)-1))</f>
        <v>550.3740037188652</v>
      </c>
    </row>
    <row r="61" spans="1:12" x14ac:dyDescent="0.2">
      <c r="A61" s="2">
        <f>[3]ArdiData!A61</f>
        <v>59</v>
      </c>
      <c r="B61" s="43">
        <f ca="1">'0.ArdiData'!C61</f>
        <v>54</v>
      </c>
      <c r="C61" s="42">
        <v>6732.3029027761122</v>
      </c>
      <c r="D61" s="3">
        <f t="shared" si="6"/>
        <v>6168.9007396415</v>
      </c>
      <c r="E61" s="42">
        <f t="shared" si="7"/>
        <v>182.6570620954499</v>
      </c>
      <c r="F61" s="42">
        <f t="shared" si="8"/>
        <v>6028.0501988578462</v>
      </c>
      <c r="G61" s="41">
        <f t="shared" si="9"/>
        <v>704.25270391826598</v>
      </c>
      <c r="H61" s="41">
        <f t="shared" si="10"/>
        <v>704.25270391826598</v>
      </c>
      <c r="I61" s="39">
        <f>SUM(H$3:H61)/COUNT(H$3:H61)</f>
        <v>413.74322265965441</v>
      </c>
      <c r="J61" s="39">
        <f>SUM(G$3:G61)/I61</f>
        <v>1.6348444725108937</v>
      </c>
      <c r="K61" s="40">
        <f t="shared" si="11"/>
        <v>447651.04243269475</v>
      </c>
      <c r="L61" s="39">
        <f>SQRT(SUM(K$3:K61)/(COUNT(K$3:K61)-1))</f>
        <v>552.63645605743909</v>
      </c>
    </row>
    <row r="62" spans="1:12" x14ac:dyDescent="0.2">
      <c r="A62" s="2">
        <f>[3]ArdiData!A62</f>
        <v>60</v>
      </c>
      <c r="B62" s="43">
        <f ca="1">'0.ArdiData'!C62</f>
        <v>56</v>
      </c>
      <c r="C62" s="42">
        <v>5383.813648815224</v>
      </c>
      <c r="D62" s="3">
        <f t="shared" si="6"/>
        <v>6158.0089711526052</v>
      </c>
      <c r="E62" s="42">
        <f t="shared" si="7"/>
        <v>66.527763744843114</v>
      </c>
      <c r="F62" s="42">
        <f t="shared" si="8"/>
        <v>6351.5578017369498</v>
      </c>
      <c r="G62" s="41">
        <f t="shared" si="9"/>
        <v>-967.7441529217258</v>
      </c>
      <c r="H62" s="41">
        <f t="shared" si="10"/>
        <v>967.7441529217258</v>
      </c>
      <c r="I62" s="39">
        <f>SUM(H$3:H62)/COUNT(H$3:H62)</f>
        <v>422.97657149735556</v>
      </c>
      <c r="J62" s="39">
        <f>SUM(G$3:G62)/I62</f>
        <v>-0.68878125161021431</v>
      </c>
      <c r="K62" s="40">
        <f t="shared" si="11"/>
        <v>1005867.7102186256</v>
      </c>
      <c r="L62" s="39">
        <f>SQRT(SUM(K$3:K62)/(COUNT(K$3:K62)-1))</f>
        <v>563.27548064890027</v>
      </c>
    </row>
    <row r="63" spans="1:12" x14ac:dyDescent="0.2">
      <c r="A63" s="2">
        <f>[3]ArdiData!A63</f>
        <v>61</v>
      </c>
      <c r="B63" s="43">
        <f ca="1">'0.ArdiData'!C63</f>
        <v>57</v>
      </c>
      <c r="C63" s="42">
        <v>6306.029263075081</v>
      </c>
      <c r="D63" s="3">
        <f t="shared" si="6"/>
        <v>6240.8352405329751</v>
      </c>
      <c r="E63" s="42">
        <f t="shared" si="7"/>
        <v>76.306867126159204</v>
      </c>
      <c r="F63" s="42">
        <f t="shared" si="8"/>
        <v>6224.5367348974487</v>
      </c>
      <c r="G63" s="41">
        <f t="shared" si="9"/>
        <v>81.492528177632266</v>
      </c>
      <c r="H63" s="41">
        <f t="shared" si="10"/>
        <v>81.492528177632266</v>
      </c>
      <c r="I63" s="39">
        <f>SUM(H$3:H63)/COUNT(H$3:H63)</f>
        <v>417.37847242654038</v>
      </c>
      <c r="J63" s="39">
        <f>SUM(G$3:G63)/I63</f>
        <v>-0.50277102918154692</v>
      </c>
      <c r="K63" s="40">
        <f t="shared" si="11"/>
        <v>2144.3490998992256</v>
      </c>
      <c r="L63" s="39">
        <f>SQRT(SUM(K$3:K63)/(COUNT(K$3:K63)-1))</f>
        <v>558.59378663471591</v>
      </c>
    </row>
    <row r="64" spans="1:12" x14ac:dyDescent="0.2">
      <c r="A64" s="2">
        <f>[3]ArdiData!A64</f>
        <v>62</v>
      </c>
      <c r="B64" s="43">
        <f ca="1">'0.ArdiData'!C64</f>
        <v>57</v>
      </c>
      <c r="C64" s="42">
        <v>6344.73822659077</v>
      </c>
      <c r="D64" s="3">
        <f t="shared" si="6"/>
        <v>6322.6613314454617</v>
      </c>
      <c r="E64" s="42">
        <f t="shared" si="7"/>
        <v>79.61840139795558</v>
      </c>
      <c r="F64" s="42">
        <f t="shared" si="8"/>
        <v>6317.1421076591341</v>
      </c>
      <c r="G64" s="41">
        <f t="shared" si="9"/>
        <v>27.596118931635829</v>
      </c>
      <c r="H64" s="41">
        <f t="shared" si="10"/>
        <v>27.596118931635829</v>
      </c>
      <c r="I64" s="39">
        <f>SUM(H$3:H64)/COUNT(H$3:H64)</f>
        <v>411.09166027339677</v>
      </c>
      <c r="J64" s="39">
        <f>SUM(G$3:G64)/I64</f>
        <v>-0.44333102035510163</v>
      </c>
      <c r="K64" s="40">
        <f t="shared" si="11"/>
        <v>57.597354328994768</v>
      </c>
      <c r="L64" s="39">
        <f>SQRT(SUM(K$3:K64)/(COUNT(K$3:K64)-1))</f>
        <v>553.99708091449918</v>
      </c>
    </row>
    <row r="65" spans="1:12" x14ac:dyDescent="0.2">
      <c r="A65" s="2">
        <f>[3]ArdiData!A65</f>
        <v>63</v>
      </c>
      <c r="B65" s="43">
        <f ca="1">'0.ArdiData'!C65</f>
        <v>57</v>
      </c>
      <c r="C65" s="42">
        <v>6433.484918596806</v>
      </c>
      <c r="D65" s="3">
        <f t="shared" si="6"/>
        <v>6408.5207699940947</v>
      </c>
      <c r="E65" s="42">
        <f t="shared" si="7"/>
        <v>83.363023688362091</v>
      </c>
      <c r="F65" s="42">
        <f t="shared" si="8"/>
        <v>6402.2797328434172</v>
      </c>
      <c r="G65" s="41">
        <f t="shared" si="9"/>
        <v>31.205185753388832</v>
      </c>
      <c r="H65" s="41">
        <f t="shared" si="10"/>
        <v>31.205185753388832</v>
      </c>
      <c r="I65" s="39">
        <f>SUM(H$3:H65)/COUNT(H$3:H65)</f>
        <v>405.06171623339668</v>
      </c>
      <c r="J65" s="39">
        <f>SUM(G$3:G65)/I65</f>
        <v>-0.37289255785421366</v>
      </c>
      <c r="K65" s="40">
        <f t="shared" si="11"/>
        <v>15.842193134416243</v>
      </c>
      <c r="L65" s="39">
        <f>SQRT(SUM(K$3:K65)/(COUNT(K$3:K65)-1))</f>
        <v>549.51143325981809</v>
      </c>
    </row>
    <row r="66" spans="1:12" x14ac:dyDescent="0.2">
      <c r="A66" s="2">
        <f>[3]ArdiData!A66</f>
        <v>64</v>
      </c>
      <c r="B66" s="43">
        <f ca="1">'0.ArdiData'!C66</f>
        <v>58</v>
      </c>
      <c r="C66" s="42">
        <v>7126.6521295344728</v>
      </c>
      <c r="D66" s="3">
        <f t="shared" si="6"/>
        <v>6618.8374608528602</v>
      </c>
      <c r="E66" s="42">
        <f t="shared" si="7"/>
        <v>159.53522399060412</v>
      </c>
      <c r="F66" s="42">
        <f t="shared" si="8"/>
        <v>6491.8837936824566</v>
      </c>
      <c r="G66" s="41">
        <f t="shared" si="9"/>
        <v>634.76833585201621</v>
      </c>
      <c r="H66" s="41">
        <f t="shared" si="10"/>
        <v>634.76833585201621</v>
      </c>
      <c r="I66" s="39">
        <f>SUM(H$3:H66)/COUNT(H$3:H66)</f>
        <v>408.65088216493757</v>
      </c>
      <c r="J66" s="39">
        <f>SUM(G$3:G66)/I66</f>
        <v>1.1837092675152703</v>
      </c>
      <c r="K66" s="40">
        <f t="shared" si="11"/>
        <v>359499.68375592289</v>
      </c>
      <c r="L66" s="39">
        <f>SQRT(SUM(K$3:K66)/(COUNT(K$3:K66)-1))</f>
        <v>550.34180189206938</v>
      </c>
    </row>
    <row r="67" spans="1:12" x14ac:dyDescent="0.2">
      <c r="A67" s="2">
        <f>[3]ArdiData!A67</f>
        <v>65</v>
      </c>
      <c r="B67" s="43">
        <f ca="1">'0.ArdiData'!C67</f>
        <v>58</v>
      </c>
      <c r="C67" s="42">
        <v>7865.1338288516981</v>
      </c>
      <c r="D67" s="3">
        <f t="shared" ref="D67:D77" si="12">$N$1*C67+(1-$N$1)*F67</f>
        <v>6995.7249136451119</v>
      </c>
      <c r="E67" s="42">
        <f t="shared" ref="E67:E77" si="13">$N$2*(D67-D66)+(1-$N$2)*E66</f>
        <v>289.94656127159266</v>
      </c>
      <c r="F67" s="42">
        <f t="shared" ref="F67:F78" si="14">D66+E66</f>
        <v>6778.3726848434644</v>
      </c>
      <c r="G67" s="41">
        <f t="shared" ref="G67:G77" si="15">C67-F67</f>
        <v>1086.7611440082337</v>
      </c>
      <c r="H67" s="41">
        <f t="shared" ref="H67:H78" si="16">ABS(G67)</f>
        <v>1086.7611440082337</v>
      </c>
      <c r="I67" s="39">
        <f>SUM(H$3:H67)/COUNT(H$3:H67)</f>
        <v>419.0833477317575</v>
      </c>
      <c r="J67" s="39">
        <f>SUM(G$3:G67)/I67</f>
        <v>3.7474287368019708</v>
      </c>
      <c r="K67" s="40">
        <f t="shared" ref="K67:K77" si="17">(G67-$G$78)^2</f>
        <v>1105811.5222199268</v>
      </c>
      <c r="L67" s="39">
        <f>SQRT(SUM(K$3:K67)/(COUNT(K$3:K67)-1))</f>
        <v>561.62439841857861</v>
      </c>
    </row>
    <row r="68" spans="1:12" x14ac:dyDescent="0.2">
      <c r="A68" s="2">
        <f>[3]ArdiData!A68</f>
        <v>66</v>
      </c>
      <c r="B68" s="43">
        <f ca="1">'0.ArdiData'!C68</f>
        <v>58</v>
      </c>
      <c r="C68" s="42">
        <v>7010.35704845092</v>
      </c>
      <c r="D68" s="3">
        <f t="shared" si="12"/>
        <v>7230.6085896235481</v>
      </c>
      <c r="E68" s="42">
        <f t="shared" si="13"/>
        <v>256.90883009569882</v>
      </c>
      <c r="F68" s="42">
        <f t="shared" si="14"/>
        <v>7285.6714749167049</v>
      </c>
      <c r="G68" s="41">
        <f t="shared" si="15"/>
        <v>-275.31442646578489</v>
      </c>
      <c r="H68" s="41">
        <f t="shared" si="16"/>
        <v>275.31442646578489</v>
      </c>
      <c r="I68" s="39">
        <f>SUM(H$3:H68)/COUNT(H$3:H68)</f>
        <v>416.90503074287915</v>
      </c>
      <c r="J68" s="39">
        <f>SUM(G$3:G68)/I68</f>
        <v>3.1066321066731284</v>
      </c>
      <c r="K68" s="40">
        <f t="shared" si="17"/>
        <v>96410.149075691224</v>
      </c>
      <c r="L68" s="39">
        <f>SQRT(SUM(K$3:K68)/(COUNT(K$3:K68)-1))</f>
        <v>558.61664166752325</v>
      </c>
    </row>
    <row r="69" spans="1:12" x14ac:dyDescent="0.2">
      <c r="A69" s="2">
        <f>[3]ArdiData!A69</f>
        <v>67</v>
      </c>
      <c r="B69" s="43">
        <f ca="1">'0.ArdiData'!C69</f>
        <v>59</v>
      </c>
      <c r="C69" s="42">
        <v>9422.7261880039478</v>
      </c>
      <c r="D69" s="3">
        <f t="shared" si="12"/>
        <v>7874.5591733761876</v>
      </c>
      <c r="E69" s="42">
        <f t="shared" si="13"/>
        <v>489.13388228986321</v>
      </c>
      <c r="F69" s="42">
        <f t="shared" si="14"/>
        <v>7487.5174197192473</v>
      </c>
      <c r="G69" s="41">
        <f t="shared" si="15"/>
        <v>1935.2087682847005</v>
      </c>
      <c r="H69" s="41">
        <f t="shared" si="16"/>
        <v>1935.2087682847005</v>
      </c>
      <c r="I69" s="39">
        <f>SUM(H$3:H69)/COUNT(H$3:H69)</f>
        <v>439.56628055693619</v>
      </c>
      <c r="J69" s="39">
        <f>SUM(G$3:G69)/I69</f>
        <v>7.3490153023820293</v>
      </c>
      <c r="K69" s="40">
        <f t="shared" si="17"/>
        <v>3610088.7581698275</v>
      </c>
      <c r="L69" s="39">
        <f>SQRT(SUM(K$3:K69)/(COUNT(K$3:K69)-1))</f>
        <v>601.68330364956819</v>
      </c>
    </row>
    <row r="70" spans="1:12" x14ac:dyDescent="0.2">
      <c r="A70" s="2">
        <f>[3]ArdiData!A70</f>
        <v>68</v>
      </c>
      <c r="B70" s="43">
        <f ca="1">'0.ArdiData'!C70</f>
        <v>60</v>
      </c>
      <c r="C70" s="42">
        <v>7040.5275765927445</v>
      </c>
      <c r="D70" s="3">
        <f t="shared" si="12"/>
        <v>8099.0599598513891</v>
      </c>
      <c r="E70" s="42">
        <f t="shared" si="13"/>
        <v>330.3540248010662</v>
      </c>
      <c r="F70" s="42">
        <f t="shared" si="14"/>
        <v>8363.69305566605</v>
      </c>
      <c r="G70" s="41">
        <f t="shared" si="15"/>
        <v>-1323.1654790733055</v>
      </c>
      <c r="H70" s="41">
        <f t="shared" si="16"/>
        <v>1323.1654790733055</v>
      </c>
      <c r="I70" s="39">
        <f>SUM(H$3:H70)/COUNT(H$3:H70)</f>
        <v>452.56038641747102</v>
      </c>
      <c r="J70" s="39">
        <f>SUM(G$3:G70)/I70</f>
        <v>4.2142748247334074</v>
      </c>
      <c r="K70" s="40">
        <f t="shared" si="17"/>
        <v>1845117.1406041181</v>
      </c>
      <c r="L70" s="39">
        <f>SQRT(SUM(K$3:K70)/(COUNT(K$3:K70)-1))</f>
        <v>619.80523904616064</v>
      </c>
    </row>
    <row r="71" spans="1:12" x14ac:dyDescent="0.2">
      <c r="A71" s="2">
        <f>[3]ArdiData!A71</f>
        <v>69</v>
      </c>
      <c r="B71" s="43">
        <f ca="1">'0.ArdiData'!C71</f>
        <v>61</v>
      </c>
      <c r="C71" s="42">
        <v>9903.7758241325882</v>
      </c>
      <c r="D71" s="3">
        <f t="shared" si="12"/>
        <v>8724.2863525484827</v>
      </c>
      <c r="E71" s="42">
        <f t="shared" si="13"/>
        <v>507.27744553868263</v>
      </c>
      <c r="F71" s="42">
        <f t="shared" si="14"/>
        <v>8429.4139846524558</v>
      </c>
      <c r="G71" s="41">
        <f t="shared" si="15"/>
        <v>1474.3618394801324</v>
      </c>
      <c r="H71" s="41">
        <f t="shared" si="16"/>
        <v>1474.3618394801324</v>
      </c>
      <c r="I71" s="39">
        <f>SUM(H$3:H71)/COUNT(H$3:H71)</f>
        <v>467.3691031285241</v>
      </c>
      <c r="J71" s="39">
        <f>SUM(G$3:G71)/I71</f>
        <v>7.235342815763727</v>
      </c>
      <c r="K71" s="40">
        <f t="shared" si="17"/>
        <v>2071228.7922492027</v>
      </c>
      <c r="L71" s="39">
        <f>SQRT(SUM(K$3:K71)/(COUNT(K$3:K71)-1))</f>
        <v>639.50636516214115</v>
      </c>
    </row>
    <row r="72" spans="1:12" x14ac:dyDescent="0.2">
      <c r="A72" s="2">
        <f>[3]ArdiData!A72</f>
        <v>70</v>
      </c>
      <c r="B72" s="43">
        <f ca="1">'0.ArdiData'!C72</f>
        <v>62</v>
      </c>
      <c r="C72" s="42">
        <v>7385.6932650971721</v>
      </c>
      <c r="D72" s="3">
        <f t="shared" si="12"/>
        <v>8862.3896914891666</v>
      </c>
      <c r="E72" s="42">
        <f t="shared" si="13"/>
        <v>285.77298157988338</v>
      </c>
      <c r="F72" s="42">
        <f t="shared" si="14"/>
        <v>9231.5637980871652</v>
      </c>
      <c r="G72" s="41">
        <f t="shared" si="15"/>
        <v>-1845.8705329899931</v>
      </c>
      <c r="H72" s="41">
        <f t="shared" si="16"/>
        <v>1845.8705329899931</v>
      </c>
      <c r="I72" s="39">
        <f>SUM(H$3:H72)/COUNT(H$3:H72)</f>
        <v>487.06198069797369</v>
      </c>
      <c r="J72" s="39">
        <f>SUM(G$3:G72)/I72</f>
        <v>3.1529973812371912</v>
      </c>
      <c r="K72" s="40">
        <f t="shared" si="17"/>
        <v>3538371.464477106</v>
      </c>
      <c r="L72" s="39">
        <f>SQRT(SUM(K$3:K72)/(COUNT(K$3:K72)-1))</f>
        <v>674.03416739305192</v>
      </c>
    </row>
    <row r="73" spans="1:12" x14ac:dyDescent="0.2">
      <c r="A73" s="2">
        <f>[3]ArdiData!A73</f>
        <v>71</v>
      </c>
      <c r="B73" s="43">
        <f ca="1">'0.ArdiData'!C73</f>
        <v>62</v>
      </c>
      <c r="C73" s="42">
        <v>9011.9704290236768</v>
      </c>
      <c r="D73" s="3">
        <f t="shared" si="12"/>
        <v>9120.9242242599757</v>
      </c>
      <c r="E73" s="42">
        <f t="shared" si="13"/>
        <v>269.42991229443885</v>
      </c>
      <c r="F73" s="42">
        <f t="shared" si="14"/>
        <v>9148.1626730690496</v>
      </c>
      <c r="G73" s="41">
        <f t="shared" si="15"/>
        <v>-136.19224404537272</v>
      </c>
      <c r="H73" s="41">
        <f t="shared" si="16"/>
        <v>136.19224404537272</v>
      </c>
      <c r="I73" s="39">
        <f>SUM(H$3:H73)/COUNT(H$3:H73)</f>
        <v>482.1201534211765</v>
      </c>
      <c r="J73" s="39">
        <f>SUM(G$3:G73)/I73</f>
        <v>2.9028301257776583</v>
      </c>
      <c r="K73" s="40">
        <f t="shared" si="17"/>
        <v>29370.300654045848</v>
      </c>
      <c r="L73" s="39">
        <f>SQRT(SUM(K$3:K73)/(COUNT(K$3:K73)-1))</f>
        <v>669.51573499879032</v>
      </c>
    </row>
    <row r="74" spans="1:12" x14ac:dyDescent="0.2">
      <c r="A74" s="2">
        <f>[3]ArdiData!A74</f>
        <v>72</v>
      </c>
      <c r="B74" s="43">
        <f ca="1">'0.ArdiData'!C74</f>
        <v>62</v>
      </c>
      <c r="C74" s="42">
        <v>10014.199326672129</v>
      </c>
      <c r="D74" s="3">
        <f t="shared" si="12"/>
        <v>9515.1231745779587</v>
      </c>
      <c r="E74" s="42">
        <f t="shared" si="13"/>
        <v>344.29133510856531</v>
      </c>
      <c r="F74" s="42">
        <f t="shared" si="14"/>
        <v>9390.3541365544152</v>
      </c>
      <c r="G74" s="41">
        <f t="shared" si="15"/>
        <v>623.84519011771408</v>
      </c>
      <c r="H74" s="41">
        <f t="shared" si="16"/>
        <v>623.84519011771408</v>
      </c>
      <c r="I74" s="39">
        <f>SUM(H$3:H74)/COUNT(H$3:H74)</f>
        <v>484.08855670862835</v>
      </c>
      <c r="J74" s="39">
        <f>SUM(G$3:G74)/I74</f>
        <v>4.179727175271994</v>
      </c>
      <c r="K74" s="40">
        <f t="shared" si="17"/>
        <v>346520.33553307143</v>
      </c>
      <c r="L74" s="39">
        <f>SQRT(SUM(K$3:K74)/(COUNT(K$3:K74)-1))</f>
        <v>668.44482842799141</v>
      </c>
    </row>
    <row r="75" spans="1:12" x14ac:dyDescent="0.2">
      <c r="A75" s="2">
        <f>[3]ArdiData!A75</f>
        <v>73</v>
      </c>
      <c r="B75" s="43">
        <f ca="1">'0.ArdiData'!C75</f>
        <v>64</v>
      </c>
      <c r="C75" s="42">
        <v>10910.3731121908</v>
      </c>
      <c r="D75" s="3">
        <f t="shared" si="12"/>
        <v>10069.606230187379</v>
      </c>
      <c r="E75" s="42">
        <f t="shared" si="13"/>
        <v>470.40636740907826</v>
      </c>
      <c r="F75" s="42">
        <f t="shared" si="14"/>
        <v>9859.4145096865232</v>
      </c>
      <c r="G75" s="41">
        <f t="shared" si="15"/>
        <v>1050.9586025042772</v>
      </c>
      <c r="H75" s="41">
        <f t="shared" si="16"/>
        <v>1050.9586025042772</v>
      </c>
      <c r="I75" s="39">
        <f>SUM(H$3:H75)/COUNT(H$3:H75)</f>
        <v>491.85389980171948</v>
      </c>
      <c r="J75" s="39">
        <f>SUM(G$3:G75)/I75</f>
        <v>6.2504672616337391</v>
      </c>
      <c r="K75" s="40">
        <f t="shared" si="17"/>
        <v>1031795.1765479931</v>
      </c>
      <c r="L75" s="39">
        <f>SQRT(SUM(K$3:K75)/(COUNT(K$3:K75)-1))</f>
        <v>674.49474784678841</v>
      </c>
    </row>
    <row r="76" spans="1:12" x14ac:dyDescent="0.2">
      <c r="A76" s="2">
        <f>[3]ArdiData!A76</f>
        <v>74</v>
      </c>
      <c r="B76" s="43">
        <f ca="1">'0.ArdiData'!C76</f>
        <v>65</v>
      </c>
      <c r="C76" s="42">
        <v>8358.5918304447059</v>
      </c>
      <c r="D76" s="3">
        <f t="shared" si="12"/>
        <v>10103.728444166107</v>
      </c>
      <c r="E76" s="42">
        <f t="shared" si="13"/>
        <v>208.63587535086799</v>
      </c>
      <c r="F76" s="42">
        <f t="shared" si="14"/>
        <v>10540.012597596457</v>
      </c>
      <c r="G76" s="41">
        <f t="shared" si="15"/>
        <v>-2181.4207671517506</v>
      </c>
      <c r="H76" s="41">
        <f t="shared" si="16"/>
        <v>2181.4207671517506</v>
      </c>
      <c r="I76" s="39">
        <f>SUM(H$3:H76)/COUNT(H$3:H76)</f>
        <v>514.68588449563879</v>
      </c>
      <c r="J76" s="39">
        <f>SUM(G$3:G76)/I76</f>
        <v>1.734836641072375</v>
      </c>
      <c r="K76" s="40">
        <f t="shared" si="17"/>
        <v>4913342.9490877027</v>
      </c>
      <c r="L76" s="39">
        <f>SQRT(SUM(K$3:K76)/(COUNT(K$3:K76)-1))</f>
        <v>718.34332635563669</v>
      </c>
    </row>
    <row r="77" spans="1:12" x14ac:dyDescent="0.2">
      <c r="A77" s="2">
        <f>[3]ArdiData!A77</f>
        <v>75</v>
      </c>
      <c r="B77" s="43">
        <f ca="1">'0.ArdiData'!C77</f>
        <v>65</v>
      </c>
      <c r="C77" s="42">
        <v>12058.374214587961</v>
      </c>
      <c r="D77" s="3">
        <f t="shared" si="12"/>
        <v>10661.566298531172</v>
      </c>
      <c r="E77" s="42">
        <f t="shared" si="13"/>
        <v>418.15706275938624</v>
      </c>
      <c r="F77" s="42">
        <f t="shared" si="14"/>
        <v>10312.364319516975</v>
      </c>
      <c r="G77" s="41">
        <f t="shared" si="15"/>
        <v>1746.0098950709853</v>
      </c>
      <c r="H77" s="41">
        <f t="shared" si="16"/>
        <v>1746.0098950709853</v>
      </c>
      <c r="I77" s="39">
        <f>SUM(H$3:H77)/COUNT(H$3:H77)</f>
        <v>531.10353796997686</v>
      </c>
      <c r="J77" s="39">
        <f>SUM(G$3:G77)/I77</f>
        <v>4.9687219863444785</v>
      </c>
      <c r="K77" s="40">
        <f t="shared" si="17"/>
        <v>2926920.4152448913</v>
      </c>
      <c r="L77" s="39">
        <f>SQRT(SUM(K$3:K77)/(COUNT(K$3:K77)-1))</f>
        <v>740.67328059241811</v>
      </c>
    </row>
    <row r="78" spans="1:12" x14ac:dyDescent="0.2">
      <c r="A78" s="2">
        <f>[3]ArdiData!A78</f>
        <v>0</v>
      </c>
      <c r="B78" s="38"/>
      <c r="C78" s="38"/>
      <c r="E78" s="42"/>
      <c r="F78" s="42">
        <f t="shared" si="14"/>
        <v>11079.723361290558</v>
      </c>
      <c r="G78" s="38">
        <f>AVERAGE(G3:G77)</f>
        <v>35.185411015156845</v>
      </c>
      <c r="H78" s="38">
        <f t="shared" si="16"/>
        <v>35.185411015156845</v>
      </c>
      <c r="I78" s="39">
        <f>1.25*I77</f>
        <v>663.8794224624711</v>
      </c>
      <c r="J78" s="39"/>
      <c r="K78" s="38"/>
      <c r="L78" s="38"/>
    </row>
  </sheetData>
  <conditionalFormatting sqref="M6:M15">
    <cfRule type="expression" dxfId="5" priority="2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1"/>
  <sheetViews>
    <sheetView zoomScale="98" zoomScaleNormal="98" workbookViewId="0">
      <selection activeCell="N48" sqref="N48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2" t="str">
        <f>[3]ArdiData!A2</f>
        <v>Per.</v>
      </c>
      <c r="B1" s="54" t="s">
        <v>0</v>
      </c>
      <c r="C1" s="54" t="s">
        <v>74</v>
      </c>
      <c r="D1" s="54" t="s">
        <v>3</v>
      </c>
      <c r="E1" s="54" t="s">
        <v>2</v>
      </c>
      <c r="F1" s="54" t="s">
        <v>1</v>
      </c>
      <c r="G1" s="48" t="s">
        <v>73</v>
      </c>
      <c r="H1" s="54" t="s">
        <v>68</v>
      </c>
      <c r="I1" s="54" t="s">
        <v>72</v>
      </c>
      <c r="J1" s="46" t="s">
        <v>3</v>
      </c>
      <c r="K1" s="46" t="s">
        <v>2</v>
      </c>
      <c r="L1" s="47" t="s">
        <v>1</v>
      </c>
      <c r="M1" s="47" t="s">
        <v>24</v>
      </c>
      <c r="N1" s="3">
        <v>0.5</v>
      </c>
      <c r="O1" s="52" t="s">
        <v>65</v>
      </c>
      <c r="P1" s="45">
        <v>0.5</v>
      </c>
      <c r="Q1" s="3" t="str">
        <f>" F(next) ~ N ( "&amp;ROUND(I78,0)&amp;", "&amp;ROUND(1.25*L77,0)&amp;")"</f>
        <v xml:space="preserve"> F(next) ~ N ( 0, 0)</v>
      </c>
      <c r="T1" s="44"/>
    </row>
    <row r="2" spans="1:20" x14ac:dyDescent="0.2">
      <c r="A2" s="2">
        <v>0</v>
      </c>
      <c r="B2" s="6"/>
      <c r="C2" s="6"/>
      <c r="D2" s="6"/>
      <c r="E2" s="6"/>
      <c r="F2" s="6"/>
      <c r="I2" s="6"/>
      <c r="J2" s="46"/>
      <c r="K2" s="46"/>
      <c r="L2" s="47"/>
      <c r="M2" s="47"/>
      <c r="O2" s="52" t="s">
        <v>64</v>
      </c>
      <c r="P2" s="45">
        <v>0.5</v>
      </c>
      <c r="T2" s="44"/>
    </row>
    <row r="3" spans="1:20" x14ac:dyDescent="0.2">
      <c r="A3" s="2">
        <f>[3]ArdiData!A3</f>
        <v>1</v>
      </c>
      <c r="B3" s="42">
        <f ca="1">ROUND('0.ArdiData'!C3/10,0)</f>
        <v>2</v>
      </c>
      <c r="C3" s="42">
        <f ca="1">B3</f>
        <v>2</v>
      </c>
      <c r="D3" s="6"/>
      <c r="E3" s="6"/>
      <c r="F3" s="6"/>
      <c r="G3" s="6">
        <f ca="1">INTERCEPT(B3:B23,A3:A23)</f>
        <v>2.1904761904761907</v>
      </c>
      <c r="H3" s="6">
        <f ca="1">SLOPE(B3:B23,A3:A23)</f>
        <v>5.1948051948051938E-2</v>
      </c>
      <c r="I3" s="42">
        <f t="shared" ref="I3:I23" ca="1" si="0">G3+H3</f>
        <v>2.2424242424242427</v>
      </c>
      <c r="J3" s="41">
        <f t="shared" ref="J3:J23" ca="1" si="1">B3-I3</f>
        <v>-0.24242424242424265</v>
      </c>
      <c r="K3" s="41">
        <f t="shared" ref="K3:K23" ca="1" si="2">ABS(J3)</f>
        <v>0.24242424242424265</v>
      </c>
      <c r="L3" s="39">
        <f ca="1">AVERAGE($K$3:K3)</f>
        <v>0.24242424242424265</v>
      </c>
      <c r="M3" s="39">
        <f ca="1">SUM(J$3:J3)/L3</f>
        <v>-1</v>
      </c>
    </row>
    <row r="4" spans="1:20" x14ac:dyDescent="0.2">
      <c r="A4" s="2">
        <f>[3]ArdiData!A4</f>
        <v>2</v>
      </c>
      <c r="B4" s="42">
        <f ca="1">ROUND('0.ArdiData'!C4/10,0)</f>
        <v>2</v>
      </c>
      <c r="C4" s="57">
        <f t="shared" ref="C4:C23" ca="1" si="3">(1-$N$1)*C3+$N$1*B3</f>
        <v>2</v>
      </c>
      <c r="D4" s="6">
        <f t="shared" ref="D4:D23" ca="1" si="4">B4-C4</f>
        <v>0</v>
      </c>
      <c r="E4" s="6">
        <f t="shared" ref="E4:E23" ca="1" si="5">ABS(D4)</f>
        <v>0</v>
      </c>
      <c r="F4" s="6">
        <f ca="1">AVERAGE($E$4:E4)</f>
        <v>0</v>
      </c>
      <c r="G4" s="3">
        <f t="shared" ref="G4:G23" ca="1" si="6">(1-$P$1)*I3+$P$1*B3</f>
        <v>2.1212121212121211</v>
      </c>
      <c r="H4" s="42">
        <f t="shared" ref="H4:H23" ca="1" si="7">(1-$P$2)*H3+$P$2*(B4-B3)</f>
        <v>2.5974025974025969E-2</v>
      </c>
      <c r="I4" s="42">
        <f t="shared" ca="1" si="0"/>
        <v>2.1471861471861469</v>
      </c>
      <c r="J4" s="41">
        <f t="shared" ca="1" si="1"/>
        <v>-0.14718614718614687</v>
      </c>
      <c r="K4" s="41">
        <f t="shared" ca="1" si="2"/>
        <v>0.14718614718614687</v>
      </c>
      <c r="L4" s="39">
        <f ca="1">AVERAGE($K$3:K4)</f>
        <v>0.19480519480519476</v>
      </c>
      <c r="M4" s="39">
        <f ca="1">SUM(J$3:J4)/L4</f>
        <v>-2</v>
      </c>
      <c r="O4" s="51">
        <f ca="1">F23</f>
        <v>9.999847412109375E-2</v>
      </c>
    </row>
    <row r="5" spans="1:20" x14ac:dyDescent="0.2">
      <c r="A5" s="2">
        <f>[3]ArdiData!A5</f>
        <v>3</v>
      </c>
      <c r="B5" s="42">
        <f ca="1">ROUND('0.ArdiData'!C5/10,0)</f>
        <v>2</v>
      </c>
      <c r="C5" s="57">
        <f t="shared" ca="1" si="3"/>
        <v>2</v>
      </c>
      <c r="D5" s="6">
        <f t="shared" ca="1" si="4"/>
        <v>0</v>
      </c>
      <c r="E5" s="6">
        <f t="shared" ca="1" si="5"/>
        <v>0</v>
      </c>
      <c r="F5" s="6">
        <f ca="1">AVERAGE($E$4:E5)</f>
        <v>0</v>
      </c>
      <c r="G5" s="3">
        <f t="shared" ca="1" si="6"/>
        <v>2.0735930735930737</v>
      </c>
      <c r="H5" s="42">
        <f t="shared" ca="1" si="7"/>
        <v>1.2987012987012984E-2</v>
      </c>
      <c r="I5" s="42">
        <f t="shared" ca="1" si="0"/>
        <v>2.0865800865800868</v>
      </c>
      <c r="J5" s="41">
        <f t="shared" ca="1" si="1"/>
        <v>-8.6580086580086757E-2</v>
      </c>
      <c r="K5" s="41">
        <f t="shared" ca="1" si="2"/>
        <v>8.6580086580086757E-2</v>
      </c>
      <c r="L5" s="39">
        <f ca="1">AVERAGE($K$3:K5)</f>
        <v>0.15873015873015875</v>
      </c>
      <c r="M5" s="39">
        <f ca="1">SUM(J$3:J5)/L5</f>
        <v>-3</v>
      </c>
      <c r="N5" s="44">
        <f>L77</f>
        <v>0</v>
      </c>
      <c r="O5" s="3">
        <f t="dataTable" ref="O5:O15" dt2D="0" dtr="0" r1="N1" ca="1"/>
        <v>1.2</v>
      </c>
    </row>
    <row r="6" spans="1:20" x14ac:dyDescent="0.2">
      <c r="A6" s="2">
        <f>[3]ArdiData!A6</f>
        <v>4</v>
      </c>
      <c r="B6" s="42">
        <f ca="1">ROUND('0.ArdiData'!C6/10,0)</f>
        <v>2</v>
      </c>
      <c r="C6" s="57">
        <f t="shared" ca="1" si="3"/>
        <v>2</v>
      </c>
      <c r="D6" s="6">
        <f t="shared" ca="1" si="4"/>
        <v>0</v>
      </c>
      <c r="E6" s="6">
        <f t="shared" ca="1" si="5"/>
        <v>0</v>
      </c>
      <c r="F6" s="6">
        <f ca="1">AVERAGE($E$4:E6)</f>
        <v>0</v>
      </c>
      <c r="G6" s="3">
        <f t="shared" ca="1" si="6"/>
        <v>2.0432900432900434</v>
      </c>
      <c r="H6" s="42">
        <f t="shared" ca="1" si="7"/>
        <v>6.4935064935064922E-3</v>
      </c>
      <c r="I6" s="42">
        <f t="shared" ca="1" si="0"/>
        <v>2.0497835497835499</v>
      </c>
      <c r="J6" s="41">
        <f t="shared" ca="1" si="1"/>
        <v>-4.978354978354993E-2</v>
      </c>
      <c r="K6" s="41">
        <f t="shared" ca="1" si="2"/>
        <v>4.978354978354993E-2</v>
      </c>
      <c r="L6" s="39">
        <f ca="1">AVERAGE($K$3:K6)</f>
        <v>0.13149350649350655</v>
      </c>
      <c r="M6" s="39">
        <f ca="1">SUM(J$3:J6)/L6</f>
        <v>-4</v>
      </c>
      <c r="N6" s="3">
        <v>0.1</v>
      </c>
      <c r="O6" s="3">
        <v>0.63721241411634999</v>
      </c>
    </row>
    <row r="7" spans="1:20" x14ac:dyDescent="0.2">
      <c r="A7" s="2">
        <f>[3]ArdiData!A7</f>
        <v>5</v>
      </c>
      <c r="B7" s="42">
        <f ca="1">ROUND('0.ArdiData'!C7/10,0)</f>
        <v>2</v>
      </c>
      <c r="C7" s="57">
        <f t="shared" ca="1" si="3"/>
        <v>2</v>
      </c>
      <c r="D7" s="6">
        <f t="shared" ca="1" si="4"/>
        <v>0</v>
      </c>
      <c r="E7" s="6">
        <f t="shared" ca="1" si="5"/>
        <v>0</v>
      </c>
      <c r="F7" s="6">
        <f ca="1">AVERAGE($E$4:E7)</f>
        <v>0</v>
      </c>
      <c r="G7" s="3">
        <f t="shared" ca="1" si="6"/>
        <v>2.024891774891775</v>
      </c>
      <c r="H7" s="42">
        <f t="shared" ca="1" si="7"/>
        <v>3.2467532467532461E-3</v>
      </c>
      <c r="I7" s="42">
        <f t="shared" ca="1" si="0"/>
        <v>2.0281385281385282</v>
      </c>
      <c r="J7" s="41">
        <f t="shared" ca="1" si="1"/>
        <v>-2.813852813852824E-2</v>
      </c>
      <c r="K7" s="41">
        <f t="shared" ca="1" si="2"/>
        <v>2.813852813852824E-2</v>
      </c>
      <c r="L7" s="39">
        <f ca="1">AVERAGE($K$3:K7)</f>
        <v>0.11082251082251089</v>
      </c>
      <c r="M7" s="39">
        <f ca="1">SUM(J$3:J7)/L7</f>
        <v>-5</v>
      </c>
      <c r="N7" s="3">
        <v>0.2</v>
      </c>
      <c r="O7" s="3">
        <v>0.36839712029810295</v>
      </c>
    </row>
    <row r="8" spans="1:20" x14ac:dyDescent="0.2">
      <c r="A8" s="2">
        <f>[3]ArdiData!A8</f>
        <v>6</v>
      </c>
      <c r="B8" s="42">
        <f ca="1">ROUND('0.ArdiData'!C8/10,0)</f>
        <v>3</v>
      </c>
      <c r="C8" s="57">
        <f t="shared" ca="1" si="3"/>
        <v>2</v>
      </c>
      <c r="D8" s="6">
        <f t="shared" ca="1" si="4"/>
        <v>1</v>
      </c>
      <c r="E8" s="6">
        <f t="shared" ca="1" si="5"/>
        <v>1</v>
      </c>
      <c r="F8" s="6">
        <f ca="1">AVERAGE($E$4:E8)</f>
        <v>0.2</v>
      </c>
      <c r="G8" s="3">
        <f t="shared" ca="1" si="6"/>
        <v>2.0140692640692643</v>
      </c>
      <c r="H8" s="42">
        <f t="shared" ca="1" si="7"/>
        <v>0.50162337662337664</v>
      </c>
      <c r="I8" s="42">
        <f t="shared" ca="1" si="0"/>
        <v>2.5156926406926408</v>
      </c>
      <c r="J8" s="41">
        <f t="shared" ca="1" si="1"/>
        <v>0.48430735930735924</v>
      </c>
      <c r="K8" s="41">
        <f t="shared" ca="1" si="2"/>
        <v>0.48430735930735924</v>
      </c>
      <c r="L8" s="39">
        <f ca="1">AVERAGE($K$3:K8)</f>
        <v>0.17306998556998562</v>
      </c>
      <c r="M8" s="39">
        <f ca="1">SUM(J$3:J8)/L8</f>
        <v>-0.40333507034914234</v>
      </c>
      <c r="N8" s="3">
        <v>0.30000000000000004</v>
      </c>
      <c r="O8" s="3">
        <v>0.21639526440034831</v>
      </c>
    </row>
    <row r="9" spans="1:20" x14ac:dyDescent="0.2">
      <c r="A9" s="2">
        <f>[3]ArdiData!A9</f>
        <v>7</v>
      </c>
      <c r="B9" s="42">
        <f ca="1">ROUND('0.ArdiData'!C9/10,0)</f>
        <v>3</v>
      </c>
      <c r="C9" s="57">
        <f t="shared" ca="1" si="3"/>
        <v>2.5</v>
      </c>
      <c r="D9" s="6">
        <f t="shared" ca="1" si="4"/>
        <v>0.5</v>
      </c>
      <c r="E9" s="6">
        <f t="shared" ca="1" si="5"/>
        <v>0.5</v>
      </c>
      <c r="F9" s="6">
        <f ca="1">AVERAGE($E$4:E9)</f>
        <v>0.25</v>
      </c>
      <c r="G9" s="3">
        <f t="shared" ca="1" si="6"/>
        <v>2.7578463203463204</v>
      </c>
      <c r="H9" s="42">
        <f t="shared" ca="1" si="7"/>
        <v>0.25081168831168832</v>
      </c>
      <c r="I9" s="42">
        <f t="shared" ca="1" si="0"/>
        <v>3.0086580086580086</v>
      </c>
      <c r="J9" s="41">
        <f t="shared" ca="1" si="1"/>
        <v>-8.6580086580085869E-3</v>
      </c>
      <c r="K9" s="41">
        <f t="shared" ca="1" si="2"/>
        <v>8.6580086580085869E-3</v>
      </c>
      <c r="L9" s="39">
        <f ca="1">AVERAGE($K$3:K9)</f>
        <v>0.14958256029684605</v>
      </c>
      <c r="M9" s="39">
        <f ca="1">SUM(J$3:J9)/L9</f>
        <v>-0.52454780361757314</v>
      </c>
      <c r="N9" s="3">
        <v>0.4</v>
      </c>
      <c r="O9" s="3">
        <v>0.12483674132479979</v>
      </c>
    </row>
    <row r="10" spans="1:20" x14ac:dyDescent="0.2">
      <c r="A10" s="2">
        <f>[3]ArdiData!A10</f>
        <v>8</v>
      </c>
      <c r="B10" s="42">
        <f ca="1">ROUND('0.ArdiData'!C10/10,0)</f>
        <v>3</v>
      </c>
      <c r="C10" s="57">
        <f t="shared" ca="1" si="3"/>
        <v>2.75</v>
      </c>
      <c r="D10" s="6">
        <f t="shared" ca="1" si="4"/>
        <v>0.25</v>
      </c>
      <c r="E10" s="6">
        <f t="shared" ca="1" si="5"/>
        <v>0.25</v>
      </c>
      <c r="F10" s="6">
        <f ca="1">AVERAGE($E$4:E10)</f>
        <v>0.25</v>
      </c>
      <c r="G10" s="3">
        <f t="shared" ca="1" si="6"/>
        <v>3.0043290043290041</v>
      </c>
      <c r="H10" s="42">
        <f t="shared" ca="1" si="7"/>
        <v>0.12540584415584416</v>
      </c>
      <c r="I10" s="42">
        <f t="shared" ca="1" si="0"/>
        <v>3.1297348484848482</v>
      </c>
      <c r="J10" s="41">
        <f t="shared" ca="1" si="1"/>
        <v>-0.12973484848484818</v>
      </c>
      <c r="K10" s="41">
        <f t="shared" ca="1" si="2"/>
        <v>0.12973484848484818</v>
      </c>
      <c r="L10" s="39">
        <f ca="1">AVERAGE($K$3:K10)</f>
        <v>0.14710159632034631</v>
      </c>
      <c r="M10" s="39">
        <f ca="1">SUM(J$3:J10)/L10</f>
        <v>-1.4153350959880449</v>
      </c>
      <c r="N10" s="3">
        <v>0.5</v>
      </c>
      <c r="O10" s="3">
        <v>0.14999847412109374</v>
      </c>
    </row>
    <row r="11" spans="1:20" x14ac:dyDescent="0.2">
      <c r="A11" s="2">
        <f>[3]ArdiData!A11</f>
        <v>9</v>
      </c>
      <c r="B11" s="42">
        <f ca="1">ROUND('0.ArdiData'!C11/10,0)</f>
        <v>3</v>
      </c>
      <c r="C11" s="57">
        <f t="shared" ca="1" si="3"/>
        <v>2.875</v>
      </c>
      <c r="D11" s="6">
        <f t="shared" ca="1" si="4"/>
        <v>0.125</v>
      </c>
      <c r="E11" s="6">
        <f t="shared" ca="1" si="5"/>
        <v>0.125</v>
      </c>
      <c r="F11" s="6">
        <f ca="1">AVERAGE($E$4:E11)</f>
        <v>0.234375</v>
      </c>
      <c r="G11" s="3">
        <f t="shared" ca="1" si="6"/>
        <v>3.0648674242424239</v>
      </c>
      <c r="H11" s="42">
        <f t="shared" ca="1" si="7"/>
        <v>6.270292207792208E-2</v>
      </c>
      <c r="I11" s="42">
        <f t="shared" ca="1" si="0"/>
        <v>3.1275703463203461</v>
      </c>
      <c r="J11" s="41">
        <f t="shared" ca="1" si="1"/>
        <v>-0.12757034632034614</v>
      </c>
      <c r="K11" s="41">
        <f t="shared" ca="1" si="2"/>
        <v>0.12757034632034614</v>
      </c>
      <c r="L11" s="39">
        <f ca="1">AVERAGE($K$3:K11)</f>
        <v>0.14493145743145741</v>
      </c>
      <c r="M11" s="39">
        <f ca="1">SUM(J$3:J11)/L11</f>
        <v>-2.3167392657125068</v>
      </c>
      <c r="N11" s="3">
        <v>0.6</v>
      </c>
      <c r="O11" s="3">
        <v>0.16453332760671036</v>
      </c>
    </row>
    <row r="12" spans="1:20" x14ac:dyDescent="0.2">
      <c r="A12" s="2">
        <f>[3]ArdiData!A12</f>
        <v>10</v>
      </c>
      <c r="B12" s="42">
        <f ca="1">ROUND('0.ArdiData'!C12/10,0)</f>
        <v>3</v>
      </c>
      <c r="C12" s="57">
        <f t="shared" ca="1" si="3"/>
        <v>2.9375</v>
      </c>
      <c r="D12" s="6">
        <f t="shared" ca="1" si="4"/>
        <v>6.25E-2</v>
      </c>
      <c r="E12" s="6">
        <f t="shared" ca="1" si="5"/>
        <v>6.25E-2</v>
      </c>
      <c r="F12" s="6">
        <f ca="1">AVERAGE($E$4:E12)</f>
        <v>0.21527777777777779</v>
      </c>
      <c r="G12" s="3">
        <f t="shared" ca="1" si="6"/>
        <v>3.0637851731601731</v>
      </c>
      <c r="H12" s="42">
        <f t="shared" ca="1" si="7"/>
        <v>3.135146103896104E-2</v>
      </c>
      <c r="I12" s="42">
        <f t="shared" ca="1" si="0"/>
        <v>3.0951366341991342</v>
      </c>
      <c r="J12" s="41">
        <f t="shared" ca="1" si="1"/>
        <v>-9.5136634199134207E-2</v>
      </c>
      <c r="K12" s="41">
        <f t="shared" ca="1" si="2"/>
        <v>9.5136634199134207E-2</v>
      </c>
      <c r="L12" s="39">
        <f ca="1">AVERAGE($K$3:K12)</f>
        <v>0.13995197510822507</v>
      </c>
      <c r="M12" s="39">
        <f ca="1">SUM(J$3:J12)/L12</f>
        <v>-3.0789492762378865</v>
      </c>
      <c r="N12" s="3">
        <v>0.70000000000000007</v>
      </c>
      <c r="O12" s="3">
        <v>0.20785714182973045</v>
      </c>
    </row>
    <row r="13" spans="1:20" x14ac:dyDescent="0.2">
      <c r="A13" s="2">
        <f>[3]ArdiData!A13</f>
        <v>11</v>
      </c>
      <c r="B13" s="42">
        <f ca="1">ROUND('0.ArdiData'!C13/10,0)</f>
        <v>3</v>
      </c>
      <c r="C13" s="57">
        <f t="shared" ca="1" si="3"/>
        <v>2.96875</v>
      </c>
      <c r="D13" s="6">
        <f t="shared" ca="1" si="4"/>
        <v>3.125E-2</v>
      </c>
      <c r="E13" s="6">
        <f t="shared" ca="1" si="5"/>
        <v>3.125E-2</v>
      </c>
      <c r="F13" s="6">
        <f ca="1">AVERAGE($E$4:E13)</f>
        <v>0.19687499999999999</v>
      </c>
      <c r="G13" s="3">
        <f t="shared" ca="1" si="6"/>
        <v>3.0475683170995671</v>
      </c>
      <c r="H13" s="42">
        <f t="shared" ca="1" si="7"/>
        <v>1.567573051948052E-2</v>
      </c>
      <c r="I13" s="42">
        <f t="shared" ca="1" si="0"/>
        <v>3.0632440476190474</v>
      </c>
      <c r="J13" s="41">
        <f t="shared" ca="1" si="1"/>
        <v>-6.324404761904745E-2</v>
      </c>
      <c r="K13" s="41">
        <f t="shared" ca="1" si="2"/>
        <v>6.324404761904745E-2</v>
      </c>
      <c r="L13" s="39">
        <f ca="1">AVERAGE($K$3:K13)</f>
        <v>0.13297852715466349</v>
      </c>
      <c r="M13" s="39">
        <f ca="1">SUM(J$3:J13)/L13</f>
        <v>-3.7160065663221644</v>
      </c>
      <c r="N13" s="3">
        <v>0.8</v>
      </c>
      <c r="O13" s="3">
        <v>6.2499999999996468E-2</v>
      </c>
    </row>
    <row r="14" spans="1:20" x14ac:dyDescent="0.2">
      <c r="A14" s="2">
        <f>[3]ArdiData!A14</f>
        <v>12</v>
      </c>
      <c r="B14" s="42">
        <f ca="1">ROUND('0.ArdiData'!C14/10,0)</f>
        <v>3</v>
      </c>
      <c r="C14" s="57">
        <f t="shared" ca="1" si="3"/>
        <v>2.984375</v>
      </c>
      <c r="D14" s="6">
        <f t="shared" ca="1" si="4"/>
        <v>1.5625E-2</v>
      </c>
      <c r="E14" s="6">
        <f t="shared" ca="1" si="5"/>
        <v>1.5625E-2</v>
      </c>
      <c r="F14" s="6">
        <f ca="1">AVERAGE($E$4:E14)</f>
        <v>0.18039772727272727</v>
      </c>
      <c r="G14" s="3">
        <f t="shared" ca="1" si="6"/>
        <v>3.0316220238095237</v>
      </c>
      <c r="H14" s="42">
        <f t="shared" ca="1" si="7"/>
        <v>7.83786525974026E-3</v>
      </c>
      <c r="I14" s="42">
        <f t="shared" ca="1" si="0"/>
        <v>3.0394598890692639</v>
      </c>
      <c r="J14" s="41">
        <f t="shared" ca="1" si="1"/>
        <v>-3.9459889069263898E-2</v>
      </c>
      <c r="K14" s="41">
        <f t="shared" ca="1" si="2"/>
        <v>3.9459889069263898E-2</v>
      </c>
      <c r="L14" s="39">
        <f ca="1">AVERAGE($K$3:K14)</f>
        <v>0.12518530731421351</v>
      </c>
      <c r="M14" s="39">
        <f ca="1">SUM(J$3:J14)/L14</f>
        <v>-4.2625526957128601</v>
      </c>
      <c r="N14" s="3">
        <v>0.9</v>
      </c>
      <c r="O14" s="3">
        <v>0.11105555555555491</v>
      </c>
    </row>
    <row r="15" spans="1:20" x14ac:dyDescent="0.2">
      <c r="A15" s="2">
        <f>[3]ArdiData!A15</f>
        <v>13</v>
      </c>
      <c r="B15" s="42">
        <f ca="1">ROUND('0.ArdiData'!C15/10,0)</f>
        <v>3</v>
      </c>
      <c r="C15" s="57">
        <f t="shared" ca="1" si="3"/>
        <v>2.9921875</v>
      </c>
      <c r="D15" s="6">
        <f t="shared" ca="1" si="4"/>
        <v>7.8125E-3</v>
      </c>
      <c r="E15" s="6">
        <f t="shared" ca="1" si="5"/>
        <v>7.8125E-3</v>
      </c>
      <c r="F15" s="6">
        <f ca="1">AVERAGE($E$4:E15)</f>
        <v>0.166015625</v>
      </c>
      <c r="G15" s="3">
        <f t="shared" ca="1" si="6"/>
        <v>3.0197299445346317</v>
      </c>
      <c r="H15" s="42">
        <f t="shared" ca="1" si="7"/>
        <v>3.91893262987013E-3</v>
      </c>
      <c r="I15" s="42">
        <f t="shared" ca="1" si="0"/>
        <v>3.023648877164502</v>
      </c>
      <c r="J15" s="41">
        <f t="shared" ca="1" si="1"/>
        <v>-2.3648877164502036E-2</v>
      </c>
      <c r="K15" s="41">
        <f t="shared" ca="1" si="2"/>
        <v>2.3648877164502036E-2</v>
      </c>
      <c r="L15" s="39">
        <f ca="1">AVERAGE($K$3:K15)</f>
        <v>0.11737481268731263</v>
      </c>
      <c r="M15" s="39">
        <f ca="1">SUM(J$3:J15)/L15</f>
        <v>-4.7476782587494704</v>
      </c>
      <c r="N15" s="3">
        <v>1</v>
      </c>
      <c r="O15" s="3">
        <v>0.05</v>
      </c>
    </row>
    <row r="16" spans="1:20" x14ac:dyDescent="0.2">
      <c r="A16" s="2">
        <f>[3]ArdiData!A16</f>
        <v>14</v>
      </c>
      <c r="B16" s="42">
        <f ca="1">ROUND('0.ArdiData'!C16/10,0)</f>
        <v>3</v>
      </c>
      <c r="C16" s="57">
        <f t="shared" ca="1" si="3"/>
        <v>2.99609375</v>
      </c>
      <c r="D16" s="6">
        <f t="shared" ca="1" si="4"/>
        <v>3.90625E-3</v>
      </c>
      <c r="E16" s="6">
        <f t="shared" ca="1" si="5"/>
        <v>3.90625E-3</v>
      </c>
      <c r="F16" s="6">
        <f ca="1">AVERAGE($E$4:E16)</f>
        <v>0.15354567307692307</v>
      </c>
      <c r="G16" s="3">
        <f t="shared" ca="1" si="6"/>
        <v>3.0118244385822512</v>
      </c>
      <c r="H16" s="42">
        <f t="shared" ca="1" si="7"/>
        <v>1.959466314935065E-3</v>
      </c>
      <c r="I16" s="42">
        <f t="shared" ca="1" si="0"/>
        <v>3.0137839048971862</v>
      </c>
      <c r="J16" s="41">
        <f t="shared" ca="1" si="1"/>
        <v>-1.3783904897186172E-2</v>
      </c>
      <c r="K16" s="41">
        <f t="shared" ca="1" si="2"/>
        <v>1.3783904897186172E-2</v>
      </c>
      <c r="L16" s="39">
        <f ca="1">AVERAGE($K$3:K16)</f>
        <v>0.10997546213087503</v>
      </c>
      <c r="M16" s="39">
        <f ca="1">SUM(J$3:J16)/L16</f>
        <v>-5.1924469345531845</v>
      </c>
      <c r="N16" s="3">
        <f>MIN(O5:O15)</f>
        <v>0.05</v>
      </c>
    </row>
    <row r="17" spans="1:26" x14ac:dyDescent="0.2">
      <c r="A17" s="2">
        <f>[3]ArdiData!A17</f>
        <v>15</v>
      </c>
      <c r="B17" s="42">
        <f ca="1">ROUND('0.ArdiData'!C17/10,0)</f>
        <v>3</v>
      </c>
      <c r="C17" s="57">
        <f t="shared" ca="1" si="3"/>
        <v>2.998046875</v>
      </c>
      <c r="D17" s="6">
        <f t="shared" ca="1" si="4"/>
        <v>1.953125E-3</v>
      </c>
      <c r="E17" s="6">
        <f t="shared" ca="1" si="5"/>
        <v>1.953125E-3</v>
      </c>
      <c r="F17" s="6">
        <f ca="1">AVERAGE($E$4:E17)</f>
        <v>0.14271763392857142</v>
      </c>
      <c r="G17" s="3">
        <f t="shared" ca="1" si="6"/>
        <v>3.0068919524485933</v>
      </c>
      <c r="H17" s="42">
        <f t="shared" ca="1" si="7"/>
        <v>9.797331574675325E-4</v>
      </c>
      <c r="I17" s="42">
        <f t="shared" ca="1" si="0"/>
        <v>3.007871685606061</v>
      </c>
      <c r="J17" s="41">
        <f t="shared" ca="1" si="1"/>
        <v>-7.8716856060609963E-3</v>
      </c>
      <c r="K17" s="41">
        <f t="shared" ca="1" si="2"/>
        <v>7.8716856060609963E-3</v>
      </c>
      <c r="L17" s="39">
        <f ca="1">AVERAGE($K$3:K17)</f>
        <v>0.10316854369588742</v>
      </c>
      <c r="M17" s="39">
        <f ca="1">SUM(J$3:J17)/L17</f>
        <v>-5.6113367125746292</v>
      </c>
      <c r="N17" s="50">
        <f ca="1">L23</f>
        <v>7.4148278363191794E-2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x14ac:dyDescent="0.2">
      <c r="A18" s="2">
        <f>[3]ArdiData!A18</f>
        <v>16</v>
      </c>
      <c r="B18" s="42">
        <f ca="1">ROUND('0.ArdiData'!C18/10,0)</f>
        <v>3</v>
      </c>
      <c r="C18" s="57">
        <f t="shared" ca="1" si="3"/>
        <v>2.9990234375</v>
      </c>
      <c r="D18" s="6">
        <f t="shared" ca="1" si="4"/>
        <v>9.765625E-4</v>
      </c>
      <c r="E18" s="6">
        <f t="shared" ca="1" si="5"/>
        <v>9.765625E-4</v>
      </c>
      <c r="F18" s="6">
        <f ca="1">AVERAGE($E$4:E18)</f>
        <v>0.13326822916666667</v>
      </c>
      <c r="G18" s="3">
        <f t="shared" ca="1" si="6"/>
        <v>3.0039358428030303</v>
      </c>
      <c r="H18" s="42">
        <f t="shared" ca="1" si="7"/>
        <v>4.8986657873376625E-4</v>
      </c>
      <c r="I18" s="42">
        <f t="shared" ca="1" si="0"/>
        <v>3.0044257093817639</v>
      </c>
      <c r="J18" s="41">
        <f t="shared" ca="1" si="1"/>
        <v>-4.4257093817638982E-3</v>
      </c>
      <c r="K18" s="41">
        <f t="shared" ca="1" si="2"/>
        <v>4.4257093817638982E-3</v>
      </c>
      <c r="L18" s="39">
        <f ca="1">AVERAGE($K$3:K18)</f>
        <v>9.6997116551254703E-2</v>
      </c>
      <c r="M18" s="39">
        <f ca="1">SUM(J$3:J18)/L18</f>
        <v>-6.0139844043416666</v>
      </c>
      <c r="N18" s="3">
        <v>0</v>
      </c>
      <c r="O18" s="3">
        <f t="dataTable" ref="O18:Y28" dt2D="1" dtr="1" r1="P2" r2="P1" ca="1"/>
        <v>0.25149453720882303</v>
      </c>
      <c r="P18" s="3">
        <v>0.50775003738147739</v>
      </c>
      <c r="Q18" s="3">
        <v>0.4957227198502932</v>
      </c>
      <c r="R18" s="3">
        <v>0.40930811424415242</v>
      </c>
      <c r="S18" s="3">
        <v>7.9339248197747764E-2</v>
      </c>
      <c r="T18" s="3">
        <v>0.50612636252399124</v>
      </c>
      <c r="U18" s="3">
        <v>1.0412973410105923</v>
      </c>
      <c r="V18" s="3">
        <v>0.24613323884781058</v>
      </c>
      <c r="W18" s="3">
        <v>0.12548623378185594</v>
      </c>
      <c r="X18" s="3">
        <v>0.28167464516670826</v>
      </c>
      <c r="Y18" s="3">
        <v>0.24242424242424254</v>
      </c>
    </row>
    <row r="19" spans="1:26" x14ac:dyDescent="0.2">
      <c r="A19" s="2">
        <f>[3]ArdiData!A19</f>
        <v>17</v>
      </c>
      <c r="B19" s="42">
        <f ca="1">ROUND('0.ArdiData'!C19/10,0)</f>
        <v>3</v>
      </c>
      <c r="C19" s="57">
        <f t="shared" ca="1" si="3"/>
        <v>2.99951171875</v>
      </c>
      <c r="D19" s="6">
        <f t="shared" ca="1" si="4"/>
        <v>4.8828125E-4</v>
      </c>
      <c r="E19" s="6">
        <f t="shared" ca="1" si="5"/>
        <v>4.8828125E-4</v>
      </c>
      <c r="F19" s="6">
        <f ca="1">AVERAGE($E$4:E19)</f>
        <v>0.124969482421875</v>
      </c>
      <c r="G19" s="3">
        <f t="shared" ca="1" si="6"/>
        <v>3.0022128546908817</v>
      </c>
      <c r="H19" s="42">
        <f t="shared" ca="1" si="7"/>
        <v>2.4493328936688312E-4</v>
      </c>
      <c r="I19" s="42">
        <f t="shared" ca="1" si="0"/>
        <v>3.0024577879802488</v>
      </c>
      <c r="J19" s="41">
        <f t="shared" ca="1" si="1"/>
        <v>-2.4577879802487601E-3</v>
      </c>
      <c r="K19" s="41">
        <f t="shared" ca="1" si="2"/>
        <v>2.4577879802487601E-3</v>
      </c>
      <c r="L19" s="39">
        <f ca="1">AVERAGE($K$3:K19)</f>
        <v>9.1435979576489648E-2</v>
      </c>
      <c r="M19" s="39">
        <f ca="1">SUM(J$3:J19)/L19</f>
        <v>-6.4066348597005431</v>
      </c>
      <c r="N19" s="3">
        <v>0.1</v>
      </c>
      <c r="O19" s="3">
        <v>0.29241928412022472</v>
      </c>
      <c r="P19" s="3">
        <v>0.3243647005847809</v>
      </c>
      <c r="Q19" s="3">
        <v>0.19631149476224838</v>
      </c>
      <c r="R19" s="3">
        <v>0.21089803996577056</v>
      </c>
      <c r="S19" s="3">
        <v>0.2269870598194392</v>
      </c>
      <c r="T19" s="3">
        <v>0.13267848436905177</v>
      </c>
      <c r="U19" s="3">
        <v>0.25582662146336865</v>
      </c>
      <c r="V19" s="3">
        <v>0.14608923759262463</v>
      </c>
      <c r="W19" s="3">
        <v>0.43914367905939566</v>
      </c>
      <c r="X19" s="3">
        <v>0.17373541316913985</v>
      </c>
      <c r="Y19" s="3">
        <v>8.6285935911810732E-2</v>
      </c>
    </row>
    <row r="20" spans="1:26" x14ac:dyDescent="0.2">
      <c r="A20" s="2">
        <f>[3]ArdiData!A20</f>
        <v>18</v>
      </c>
      <c r="B20" s="42">
        <f ca="1">ROUND('0.ArdiData'!C20/10,0)</f>
        <v>3</v>
      </c>
      <c r="C20" s="57">
        <f t="shared" ca="1" si="3"/>
        <v>2.999755859375</v>
      </c>
      <c r="D20" s="6">
        <f t="shared" ca="1" si="4"/>
        <v>2.44140625E-4</v>
      </c>
      <c r="E20" s="6">
        <f t="shared" ca="1" si="5"/>
        <v>2.44140625E-4</v>
      </c>
      <c r="F20" s="6">
        <f ca="1">AVERAGE($E$4:E20)</f>
        <v>0.11763269761029412</v>
      </c>
      <c r="G20" s="3">
        <f t="shared" ca="1" si="6"/>
        <v>3.0012288939901244</v>
      </c>
      <c r="H20" s="42">
        <f t="shared" ca="1" si="7"/>
        <v>1.2246664468344156E-4</v>
      </c>
      <c r="I20" s="42">
        <f t="shared" ca="1" si="0"/>
        <v>3.0013513606348079</v>
      </c>
      <c r="J20" s="41">
        <f t="shared" ca="1" si="1"/>
        <v>-1.3513606348078966E-3</v>
      </c>
      <c r="K20" s="41">
        <f t="shared" ca="1" si="2"/>
        <v>1.3513606348078966E-3</v>
      </c>
      <c r="L20" s="39">
        <f ca="1">AVERAGE($K$3:K20)</f>
        <v>8.6431278524173996E-2</v>
      </c>
      <c r="M20" s="39">
        <f ca="1">SUM(J$3:J20)/L20</f>
        <v>-6.793238568791895</v>
      </c>
      <c r="N20" s="3">
        <v>0.2</v>
      </c>
      <c r="O20" s="3">
        <v>0.2509744147969965</v>
      </c>
      <c r="P20" s="3">
        <v>0.23072672945577408</v>
      </c>
      <c r="Q20" s="3">
        <v>0.19443078185712528</v>
      </c>
      <c r="R20" s="3">
        <v>0.29441235095511947</v>
      </c>
      <c r="S20" s="3">
        <v>0.14896986883075192</v>
      </c>
      <c r="T20" s="3">
        <v>0.11094330606677261</v>
      </c>
      <c r="U20" s="3">
        <v>0.10042230544935177</v>
      </c>
      <c r="V20" s="3">
        <v>0.12448741192746053</v>
      </c>
      <c r="W20" s="3">
        <v>8.7932462536090827E-2</v>
      </c>
      <c r="X20" s="3">
        <v>4.0511047027156501E-2</v>
      </c>
      <c r="Y20" s="3">
        <v>1.3275712392826242E-2</v>
      </c>
    </row>
    <row r="21" spans="1:26" x14ac:dyDescent="0.2">
      <c r="A21" s="2">
        <f>[3]ArdiData!A21</f>
        <v>19</v>
      </c>
      <c r="B21" s="42">
        <f ca="1">ROUND('0.ArdiData'!C21/10,0)</f>
        <v>3</v>
      </c>
      <c r="C21" s="57">
        <f t="shared" ca="1" si="3"/>
        <v>2.9998779296875</v>
      </c>
      <c r="D21" s="6">
        <f t="shared" ca="1" si="4"/>
        <v>1.220703125E-4</v>
      </c>
      <c r="E21" s="6">
        <f t="shared" ca="1" si="5"/>
        <v>1.220703125E-4</v>
      </c>
      <c r="F21" s="6">
        <f ca="1">AVERAGE($E$4:E21)</f>
        <v>0.11110432942708333</v>
      </c>
      <c r="G21" s="3">
        <f t="shared" ca="1" si="6"/>
        <v>3.0006756803174039</v>
      </c>
      <c r="H21" s="42">
        <f t="shared" ca="1" si="7"/>
        <v>6.1233322341720781E-5</v>
      </c>
      <c r="I21" s="42">
        <f t="shared" ca="1" si="0"/>
        <v>3.0007369136397455</v>
      </c>
      <c r="J21" s="41">
        <f t="shared" ca="1" si="1"/>
        <v>-7.3691363974548452E-4</v>
      </c>
      <c r="K21" s="41">
        <f t="shared" ca="1" si="2"/>
        <v>7.3691363974548452E-4</v>
      </c>
      <c r="L21" s="39">
        <f ca="1">AVERAGE($K$3:K21)</f>
        <v>8.1921048793414594E-2</v>
      </c>
      <c r="M21" s="39">
        <f ca="1">SUM(J$3:J21)/L21</f>
        <v>-7.1762412361524524</v>
      </c>
      <c r="N21" s="3">
        <v>0.3</v>
      </c>
      <c r="O21" s="3">
        <v>0.205006596707237</v>
      </c>
      <c r="P21" s="3">
        <v>0.202064581760211</v>
      </c>
      <c r="Q21" s="3">
        <v>0.19116362043123192</v>
      </c>
      <c r="R21" s="3">
        <v>0.13414577478740478</v>
      </c>
      <c r="S21" s="3">
        <v>0.16519908239195141</v>
      </c>
      <c r="T21" s="3">
        <v>0.12741031666587638</v>
      </c>
      <c r="U21" s="3">
        <v>0.10426141606235931</v>
      </c>
      <c r="V21" s="3">
        <v>9.8572769992192305E-2</v>
      </c>
      <c r="W21" s="3">
        <v>6.4397752390173563E-2</v>
      </c>
      <c r="X21" s="3">
        <v>2.3263628180082079E-2</v>
      </c>
      <c r="Y21" s="3">
        <v>5.5627539191238924E-2</v>
      </c>
    </row>
    <row r="22" spans="1:26" x14ac:dyDescent="0.2">
      <c r="A22" s="2">
        <f>[3]ArdiData!A22</f>
        <v>20</v>
      </c>
      <c r="B22" s="42">
        <f ca="1">ROUND('0.ArdiData'!C22/10,0)</f>
        <v>3</v>
      </c>
      <c r="C22" s="57">
        <f t="shared" ca="1" si="3"/>
        <v>2.99993896484375</v>
      </c>
      <c r="D22" s="6">
        <f t="shared" ca="1" si="4"/>
        <v>6.103515625E-5</v>
      </c>
      <c r="E22" s="6">
        <f t="shared" ca="1" si="5"/>
        <v>6.103515625E-5</v>
      </c>
      <c r="F22" s="6">
        <f ca="1">AVERAGE($E$4:E22)</f>
        <v>0.1052599455180921</v>
      </c>
      <c r="G22" s="3">
        <f t="shared" ca="1" si="6"/>
        <v>3.0003684568198725</v>
      </c>
      <c r="H22" s="42">
        <f t="shared" ca="1" si="7"/>
        <v>3.061666117086039E-5</v>
      </c>
      <c r="I22" s="42">
        <f t="shared" ca="1" si="0"/>
        <v>3.0003990734810433</v>
      </c>
      <c r="J22" s="41">
        <f t="shared" ca="1" si="1"/>
        <v>-3.9907348104328833E-4</v>
      </c>
      <c r="K22" s="41">
        <f t="shared" ca="1" si="2"/>
        <v>3.9907348104328833E-4</v>
      </c>
      <c r="L22" s="39">
        <f ca="1">AVERAGE($K$3:K22)</f>
        <v>7.7844950027796039E-2</v>
      </c>
      <c r="M22" s="39">
        <f ca="1">SUM(J$3:J22)/L22</f>
        <v>-7.5571283908737037</v>
      </c>
      <c r="N22" s="3">
        <v>0.4</v>
      </c>
      <c r="O22" s="3">
        <v>0.24922749773162586</v>
      </c>
      <c r="P22" s="3">
        <v>0.2536559642396326</v>
      </c>
      <c r="Q22" s="3">
        <v>0.15150809468692103</v>
      </c>
      <c r="R22" s="3">
        <v>0.15454481416503302</v>
      </c>
      <c r="S22" s="3">
        <v>0.19353533520430113</v>
      </c>
      <c r="T22" s="3">
        <v>0.11317814932012238</v>
      </c>
      <c r="U22" s="3">
        <v>9.0993119944924719E-2</v>
      </c>
      <c r="V22" s="3">
        <v>6.6750060507990969E-2</v>
      </c>
      <c r="W22" s="3">
        <v>3.2377265652348317E-2</v>
      </c>
      <c r="X22" s="3">
        <v>4.5382122484590649E-2</v>
      </c>
      <c r="Y22" s="3">
        <v>6.0295523282197179E-2</v>
      </c>
    </row>
    <row r="23" spans="1:26" x14ac:dyDescent="0.2">
      <c r="A23" s="2">
        <f>[3]ArdiData!A23</f>
        <v>21</v>
      </c>
      <c r="B23" s="42">
        <f ca="1">ROUND('0.ArdiData'!C23/10,0)</f>
        <v>3</v>
      </c>
      <c r="C23" s="57">
        <f t="shared" ca="1" si="3"/>
        <v>2.999969482421875</v>
      </c>
      <c r="D23" s="6">
        <f t="shared" ca="1" si="4"/>
        <v>3.0517578125E-5</v>
      </c>
      <c r="E23" s="6">
        <f t="shared" ca="1" si="5"/>
        <v>3.0517578125E-5</v>
      </c>
      <c r="F23" s="56">
        <f ca="1">AVERAGE($E$4:E23)</f>
        <v>9.999847412109375E-2</v>
      </c>
      <c r="G23" s="3">
        <f t="shared" ca="1" si="6"/>
        <v>3.0001995367405216</v>
      </c>
      <c r="H23" s="42">
        <f t="shared" ca="1" si="7"/>
        <v>1.5308330585430195E-5</v>
      </c>
      <c r="I23" s="42">
        <f t="shared" ca="1" si="0"/>
        <v>3.000214845071107</v>
      </c>
      <c r="J23" s="41">
        <f t="shared" ca="1" si="1"/>
        <v>-2.1484507110702822E-4</v>
      </c>
      <c r="K23" s="41">
        <f t="shared" ca="1" si="2"/>
        <v>2.1484507110702822E-4</v>
      </c>
      <c r="L23" s="39">
        <f ca="1">AVERAGE($K$3:K23)</f>
        <v>7.4148278363191794E-2</v>
      </c>
      <c r="M23" s="39">
        <f ca="1">SUM(J$3:J23)/L23</f>
        <v>-7.9367874750878658</v>
      </c>
      <c r="N23" s="3">
        <v>0.5</v>
      </c>
      <c r="O23" s="3">
        <v>0.16007153556853618</v>
      </c>
      <c r="P23" s="3">
        <v>0.20771124015506562</v>
      </c>
      <c r="Q23" s="3">
        <v>0.18080376219394309</v>
      </c>
      <c r="R23" s="3">
        <v>0.10771715734547212</v>
      </c>
      <c r="S23" s="3">
        <v>0.10610022642200062</v>
      </c>
      <c r="T23" s="3">
        <v>0.10133749706871453</v>
      </c>
      <c r="U23" s="3">
        <v>0.10131574894013903</v>
      </c>
      <c r="V23" s="3">
        <v>7.8864339856889926E-2</v>
      </c>
      <c r="W23" s="3">
        <v>4.5763046449651658E-2</v>
      </c>
      <c r="X23" s="3">
        <v>0.11570829191753759</v>
      </c>
      <c r="Y23" s="3">
        <v>3.4219732188215335E-2</v>
      </c>
    </row>
    <row r="24" spans="1:26" x14ac:dyDescent="0.2">
      <c r="N24" s="3">
        <v>0.6</v>
      </c>
      <c r="O24" s="3">
        <v>0.26198708412014676</v>
      </c>
      <c r="P24" s="3">
        <v>0.13022128741211209</v>
      </c>
      <c r="Q24" s="3">
        <v>0.16758108381798759</v>
      </c>
      <c r="R24" s="3">
        <v>0.11955720975564235</v>
      </c>
      <c r="S24" s="3">
        <v>0.1084346204064192</v>
      </c>
      <c r="T24" s="3">
        <v>0.1117622214340329</v>
      </c>
      <c r="U24" s="3">
        <v>0.1024035164644298</v>
      </c>
      <c r="V24" s="3">
        <v>7.4552422489864087E-2</v>
      </c>
      <c r="W24" s="3">
        <v>5.681549088641933E-2</v>
      </c>
      <c r="X24" s="3">
        <v>9.219299248879155E-2</v>
      </c>
      <c r="Y24" s="3">
        <v>4.569504549407679E-2</v>
      </c>
    </row>
    <row r="25" spans="1:26" x14ac:dyDescent="0.2">
      <c r="N25" s="3">
        <v>0.7</v>
      </c>
      <c r="O25" s="3">
        <v>0.12955065038635979</v>
      </c>
      <c r="P25" s="3">
        <v>0.17561489262658311</v>
      </c>
      <c r="Q25" s="3">
        <v>0.14716903137684786</v>
      </c>
      <c r="R25" s="3">
        <v>0.11125522624153948</v>
      </c>
      <c r="S25" s="3">
        <v>0.1167251960343955</v>
      </c>
      <c r="T25" s="3">
        <v>0.15009112922637366</v>
      </c>
      <c r="U25" s="3">
        <v>4.9496172013969039E-2</v>
      </c>
      <c r="V25" s="3">
        <v>5.5534201766607914E-2</v>
      </c>
      <c r="W25" s="3">
        <v>3.8310197790893889E-2</v>
      </c>
      <c r="X25" s="3">
        <v>3.4588542341190361E-2</v>
      </c>
      <c r="Y25" s="3">
        <v>1.7080425243512134E-2</v>
      </c>
    </row>
    <row r="26" spans="1:26" x14ac:dyDescent="0.2">
      <c r="N26" s="3">
        <v>0.8</v>
      </c>
      <c r="O26" s="3">
        <v>0.17834080405164676</v>
      </c>
      <c r="P26" s="3">
        <v>0.1253113970651476</v>
      </c>
      <c r="Q26" s="3">
        <v>0.14617405175326473</v>
      </c>
      <c r="R26" s="3">
        <v>0.14056702034492408</v>
      </c>
      <c r="S26" s="3">
        <v>0.10310821496951864</v>
      </c>
      <c r="T26" s="3">
        <v>0.10187560235814266</v>
      </c>
      <c r="U26" s="3">
        <v>9.3811150409371422E-2</v>
      </c>
      <c r="V26" s="3">
        <v>0.10141849433298265</v>
      </c>
      <c r="W26" s="3">
        <v>4.9251793444425949E-2</v>
      </c>
      <c r="X26" s="3">
        <v>3.1618745275326099E-2</v>
      </c>
      <c r="Y26" s="3">
        <v>1.3399299113584855E-2</v>
      </c>
    </row>
    <row r="27" spans="1:26" x14ac:dyDescent="0.2">
      <c r="N27" s="3">
        <v>0.9</v>
      </c>
      <c r="O27" s="3">
        <v>0.10835012754911173</v>
      </c>
      <c r="P27" s="3">
        <v>0.19935726103016024</v>
      </c>
      <c r="Q27" s="3">
        <v>0.10169681208871546</v>
      </c>
      <c r="R27" s="3">
        <v>0.14180602306075962</v>
      </c>
      <c r="S27" s="3">
        <v>0.186777672541941</v>
      </c>
      <c r="T27" s="3">
        <v>0.10225989715317811</v>
      </c>
      <c r="U27" s="3">
        <v>7.4087837340566023E-2</v>
      </c>
      <c r="V27" s="3">
        <v>7.1480441616565457E-2</v>
      </c>
      <c r="W27" s="3">
        <v>6.0399643713565876E-2</v>
      </c>
      <c r="X27" s="3">
        <v>1.2302922953036774E-2</v>
      </c>
      <c r="Y27" s="3">
        <v>4.7641952403857137E-2</v>
      </c>
    </row>
    <row r="28" spans="1:26" x14ac:dyDescent="0.2">
      <c r="C28" s="8" t="s">
        <v>71</v>
      </c>
      <c r="N28" s="3">
        <v>1</v>
      </c>
      <c r="O28" s="3">
        <v>0.10368996083281801</v>
      </c>
      <c r="P28" s="3">
        <v>0.10113763717859864</v>
      </c>
      <c r="Q28" s="3">
        <v>0.14552835765289848</v>
      </c>
      <c r="R28" s="3">
        <v>0.1308686638952033</v>
      </c>
      <c r="S28" s="3">
        <v>7.1999161874380241E-2</v>
      </c>
      <c r="T28" s="3">
        <v>0.20630099851552838</v>
      </c>
      <c r="U28" s="3">
        <v>4.6111968638771927E-2</v>
      </c>
      <c r="V28" s="3">
        <v>5.9108456152178371E-2</v>
      </c>
      <c r="W28" s="3">
        <v>5.1064234166014438E-2</v>
      </c>
      <c r="X28" s="3">
        <v>2.7279178176320966E-2</v>
      </c>
      <c r="Y28" s="3">
        <v>1.6903731189445485E-2</v>
      </c>
    </row>
    <row r="29" spans="1:26" x14ac:dyDescent="0.2">
      <c r="Z29" s="55">
        <f>MIN(O18:Y28)</f>
        <v>1.2302922953036774E-2</v>
      </c>
    </row>
    <row r="30" spans="1:26" x14ac:dyDescent="0.2">
      <c r="G30" s="8" t="s">
        <v>70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3" priority="3">
      <formula>$O5=$O$16</formula>
    </cfRule>
  </conditionalFormatting>
  <conditionalFormatting sqref="O6:O15">
    <cfRule type="cellIs" dxfId="2" priority="2" operator="equal">
      <formula>$Y$16</formula>
    </cfRule>
  </conditionalFormatting>
  <conditionalFormatting sqref="O18:Y28">
    <cfRule type="cellIs" dxfId="1" priority="1" operator="equal">
      <formula>$Z$29</formula>
    </cfRule>
  </conditionalFormatting>
  <conditionalFormatting sqref="O5:O15">
    <cfRule type="cellIs" dxfId="0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sqref="A1:H13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74" t="s">
        <v>86</v>
      </c>
      <c r="B1" s="4">
        <v>1</v>
      </c>
      <c r="C1" s="73">
        <v>8000</v>
      </c>
    </row>
    <row r="2" spans="1:7" x14ac:dyDescent="0.25">
      <c r="A2" s="62" t="s">
        <v>85</v>
      </c>
      <c r="B2" s="5">
        <v>2</v>
      </c>
      <c r="C2" s="65">
        <v>13000</v>
      </c>
    </row>
    <row r="3" spans="1:7" x14ac:dyDescent="0.25">
      <c r="A3" s="62" t="s">
        <v>84</v>
      </c>
      <c r="B3" s="5">
        <v>3</v>
      </c>
      <c r="C3" s="65">
        <v>23000</v>
      </c>
      <c r="D3">
        <f t="shared" ref="D3:D10" si="0">(C1+2*(C2+C3+C4)+C5)/8</f>
        <v>19750</v>
      </c>
      <c r="E3" s="64">
        <f t="shared" ref="E3:E10" si="1">C3/D3</f>
        <v>1.1645569620253164</v>
      </c>
      <c r="F3" s="69">
        <f t="shared" ref="F3:F10" si="2">C3/D3</f>
        <v>1.1645569620253164</v>
      </c>
    </row>
    <row r="4" spans="1:7" x14ac:dyDescent="0.25">
      <c r="A4" s="62" t="s">
        <v>83</v>
      </c>
      <c r="B4" s="5">
        <v>4</v>
      </c>
      <c r="C4" s="65">
        <v>34000</v>
      </c>
      <c r="D4">
        <f t="shared" si="0"/>
        <v>20625</v>
      </c>
      <c r="E4" s="64">
        <f t="shared" si="1"/>
        <v>1.6484848484848484</v>
      </c>
      <c r="F4" s="67">
        <f t="shared" si="2"/>
        <v>1.6484848484848484</v>
      </c>
      <c r="G4" s="72">
        <f>(F4+F8)/2</f>
        <v>1.682999486389317</v>
      </c>
    </row>
    <row r="5" spans="1:7" x14ac:dyDescent="0.25">
      <c r="A5" s="62" t="s">
        <v>82</v>
      </c>
      <c r="B5" s="5">
        <v>5</v>
      </c>
      <c r="C5" s="65">
        <v>10000</v>
      </c>
      <c r="D5">
        <f t="shared" si="0"/>
        <v>21250</v>
      </c>
      <c r="E5" s="64">
        <f t="shared" si="1"/>
        <v>0.47058823529411764</v>
      </c>
      <c r="F5" s="66">
        <f t="shared" si="2"/>
        <v>0.47058823529411764</v>
      </c>
      <c r="G5" s="71">
        <f>(F5+F9)/2</f>
        <v>0.50048748781280472</v>
      </c>
    </row>
    <row r="6" spans="1:7" x14ac:dyDescent="0.25">
      <c r="A6" s="62" t="s">
        <v>81</v>
      </c>
      <c r="B6" s="5">
        <v>6</v>
      </c>
      <c r="C6" s="65">
        <v>18000</v>
      </c>
      <c r="D6">
        <f t="shared" si="0"/>
        <v>21750</v>
      </c>
      <c r="E6" s="64">
        <f t="shared" si="1"/>
        <v>0.82758620689655171</v>
      </c>
      <c r="F6" s="63">
        <f t="shared" si="2"/>
        <v>0.82758620689655171</v>
      </c>
      <c r="G6" s="70">
        <f>(F6+F10)/2</f>
        <v>0.68322315526174737</v>
      </c>
    </row>
    <row r="7" spans="1:7" x14ac:dyDescent="0.25">
      <c r="A7" s="62" t="s">
        <v>80</v>
      </c>
      <c r="B7" s="5">
        <v>7</v>
      </c>
      <c r="C7" s="65">
        <v>23000</v>
      </c>
      <c r="D7">
        <f t="shared" si="0"/>
        <v>22500</v>
      </c>
      <c r="E7" s="64">
        <f t="shared" si="1"/>
        <v>1.0222222222222221</v>
      </c>
      <c r="F7" s="69">
        <f t="shared" si="2"/>
        <v>1.0222222222222221</v>
      </c>
      <c r="G7" s="68">
        <f>(F7+F3)/2</f>
        <v>1.0933895921237693</v>
      </c>
    </row>
    <row r="8" spans="1:7" x14ac:dyDescent="0.25">
      <c r="A8" s="62" t="s">
        <v>79</v>
      </c>
      <c r="B8" s="5">
        <v>8</v>
      </c>
      <c r="C8" s="65">
        <v>38000</v>
      </c>
      <c r="D8">
        <f t="shared" si="0"/>
        <v>22125</v>
      </c>
      <c r="E8" s="64">
        <f t="shared" si="1"/>
        <v>1.7175141242937852</v>
      </c>
      <c r="F8" s="67">
        <f t="shared" si="2"/>
        <v>1.7175141242937852</v>
      </c>
    </row>
    <row r="9" spans="1:7" x14ac:dyDescent="0.25">
      <c r="A9" s="62" t="s">
        <v>78</v>
      </c>
      <c r="B9" s="5">
        <v>9</v>
      </c>
      <c r="C9" s="65">
        <v>12000</v>
      </c>
      <c r="D9">
        <f t="shared" si="0"/>
        <v>22625</v>
      </c>
      <c r="E9" s="64">
        <f t="shared" si="1"/>
        <v>0.53038674033149169</v>
      </c>
      <c r="F9" s="66">
        <f t="shared" si="2"/>
        <v>0.53038674033149169</v>
      </c>
    </row>
    <row r="10" spans="1:7" x14ac:dyDescent="0.25">
      <c r="A10" s="62" t="s">
        <v>77</v>
      </c>
      <c r="B10" s="5">
        <v>10</v>
      </c>
      <c r="C10" s="65">
        <v>13000</v>
      </c>
      <c r="D10">
        <f t="shared" si="0"/>
        <v>24125</v>
      </c>
      <c r="E10" s="64">
        <f t="shared" si="1"/>
        <v>0.53886010362694303</v>
      </c>
      <c r="F10" s="63">
        <f t="shared" si="2"/>
        <v>0.53886010362694303</v>
      </c>
    </row>
    <row r="11" spans="1:7" x14ac:dyDescent="0.25">
      <c r="A11" s="62" t="s">
        <v>76</v>
      </c>
      <c r="B11" s="5">
        <v>11</v>
      </c>
      <c r="C11" s="61">
        <v>32000</v>
      </c>
    </row>
    <row r="12" spans="1:7" ht="15.75" thickBot="1" x14ac:dyDescent="0.3">
      <c r="A12" s="60" t="s">
        <v>75</v>
      </c>
      <c r="B12" s="7">
        <v>12</v>
      </c>
      <c r="C12" s="59">
        <v>41000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0.ArdiData</vt:lpstr>
      <vt:lpstr>0.ArdiData (2)</vt:lpstr>
      <vt:lpstr>0.ArdiData (3)</vt:lpstr>
      <vt:lpstr>0.ArdiData (4)</vt:lpstr>
      <vt:lpstr>0.ArdiData (5)</vt:lpstr>
      <vt:lpstr>0.ArdiData (6)</vt:lpstr>
      <vt:lpstr>1.Trend&amp;Season</vt:lpstr>
      <vt:lpstr>0.Regression</vt:lpstr>
      <vt:lpstr>TrAdES</vt:lpstr>
      <vt:lpstr>TrAdES2</vt:lpstr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2021-01-30T11:52:43Z</dcterms:modified>
</cp:coreProperties>
</file>