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6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7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8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9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0.xml" ContentType="application/vnd.openxmlformats-officedocument.drawing+xml"/>
  <Override PartName="/xl/charts/chart10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ink/ink1.xml" ContentType="application/inkml+xml"/>
  <Override PartName="/xl/charts/chart1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Adv-2020\"/>
    </mc:Choice>
  </mc:AlternateContent>
  <xr:revisionPtr revIDLastSave="0" documentId="13_ncr:1_{7C8F3808-184A-4790-AB7A-E1D8FBC91A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.ArdiData" sheetId="9" r:id="rId1"/>
    <sheet name="0.ArdiData (3)" sheetId="20" r:id="rId2"/>
    <sheet name="0.ArdiData (7)" sheetId="24" r:id="rId3"/>
    <sheet name="0.ArdiData (6)" sheetId="23" r:id="rId4"/>
    <sheet name="0.ArdiData (2)" sheetId="25" r:id="rId5"/>
    <sheet name="0.ArdiData (9)" sheetId="29" r:id="rId6"/>
    <sheet name="0.ArdiData (4)" sheetId="26" r:id="rId7"/>
    <sheet name="0.ArdiData (5)" sheetId="27" r:id="rId8"/>
    <sheet name="0.ArdiData (8)" sheetId="30" r:id="rId9"/>
    <sheet name="1.Trend&amp;Season" sheetId="17" r:id="rId10"/>
    <sheet name="0.Regression" sheetId="11" r:id="rId11"/>
    <sheet name="TrAdES" sheetId="14" r:id="rId12"/>
    <sheet name="TrAdES2" sheetId="15" r:id="rId13"/>
    <sheet name="Sheet1" sheetId="18" r:id="rId14"/>
  </sheets>
  <externalReferences>
    <externalReference r:id="rId15"/>
    <externalReference r:id="rId16"/>
  </externalReferences>
  <definedNames>
    <definedName name="solver_adj" localSheetId="10" hidden="1">'0.Regression'!$M$20:$M$21</definedName>
    <definedName name="solver_adj" localSheetId="11" hidden="1">TrAdES!$N$1:$N$2</definedName>
    <definedName name="solver_adj" localSheetId="12" hidden="1">TrAdES2!$P$1:$P$2</definedName>
    <definedName name="solver_cvg" localSheetId="10" hidden="1">0.0001</definedName>
    <definedName name="solver_cvg" localSheetId="11" hidden="1">0.0001</definedName>
    <definedName name="solver_cvg" localSheetId="12" hidden="1">0.0001</definedName>
    <definedName name="solver_drv" localSheetId="10" hidden="1">2</definedName>
    <definedName name="solver_drv" localSheetId="11" hidden="1">1</definedName>
    <definedName name="solver_drv" localSheetId="12" hidden="1">1</definedName>
    <definedName name="solver_eng" localSheetId="10" hidden="1">1</definedName>
    <definedName name="solver_eng" localSheetId="11" hidden="1">1</definedName>
    <definedName name="solver_eng" localSheetId="12" hidden="1">1</definedName>
    <definedName name="solver_est" localSheetId="10" hidden="1">1</definedName>
    <definedName name="solver_est" localSheetId="11" hidden="1">1</definedName>
    <definedName name="solver_est" localSheetId="12" hidden="1">1</definedName>
    <definedName name="solver_itr" localSheetId="10" hidden="1">2147483647</definedName>
    <definedName name="solver_itr" localSheetId="11" hidden="1">2147483647</definedName>
    <definedName name="solver_itr" localSheetId="12" hidden="1">2147483647</definedName>
    <definedName name="solver_lhs1" localSheetId="11" hidden="1">TrAdES!$N$1</definedName>
    <definedName name="solver_lhs1" localSheetId="12" hidden="1">TrAdES2!$P$1</definedName>
    <definedName name="solver_lhs2" localSheetId="11" hidden="1">TrAdES!$N$1</definedName>
    <definedName name="solver_lhs2" localSheetId="12" hidden="1">TrAdES2!$P$1</definedName>
    <definedName name="solver_mip" localSheetId="10" hidden="1">2147483647</definedName>
    <definedName name="solver_mip" localSheetId="11" hidden="1">2147483647</definedName>
    <definedName name="solver_mip" localSheetId="12" hidden="1">2147483647</definedName>
    <definedName name="solver_mni" localSheetId="10" hidden="1">30</definedName>
    <definedName name="solver_mni" localSheetId="11" hidden="1">30</definedName>
    <definedName name="solver_mni" localSheetId="12" hidden="1">30</definedName>
    <definedName name="solver_mrt" localSheetId="10" hidden="1">0.075</definedName>
    <definedName name="solver_mrt" localSheetId="11" hidden="1">0.075</definedName>
    <definedName name="solver_mrt" localSheetId="12" hidden="1">0.075</definedName>
    <definedName name="solver_msl" localSheetId="10" hidden="1">2</definedName>
    <definedName name="solver_msl" localSheetId="11" hidden="1">2</definedName>
    <definedName name="solver_msl" localSheetId="12" hidden="1">2</definedName>
    <definedName name="solver_neg" localSheetId="10" hidden="1">1</definedName>
    <definedName name="solver_neg" localSheetId="11" hidden="1">1</definedName>
    <definedName name="solver_neg" localSheetId="12" hidden="1">1</definedName>
    <definedName name="solver_nod" localSheetId="10" hidden="1">2147483647</definedName>
    <definedName name="solver_nod" localSheetId="11" hidden="1">2147483647</definedName>
    <definedName name="solver_nod" localSheetId="12" hidden="1">2147483647</definedName>
    <definedName name="solver_num" localSheetId="10" hidden="1">0</definedName>
    <definedName name="solver_num" localSheetId="11" hidden="1">0</definedName>
    <definedName name="solver_num" localSheetId="12" hidden="1">0</definedName>
    <definedName name="solver_nwt" localSheetId="10" hidden="1">1</definedName>
    <definedName name="solver_nwt" localSheetId="11" hidden="1">1</definedName>
    <definedName name="solver_nwt" localSheetId="12" hidden="1">1</definedName>
    <definedName name="solver_opt" localSheetId="10" hidden="1">'0.Regression'!$M$22</definedName>
    <definedName name="solver_opt" localSheetId="11" hidden="1">TrAdES!$M$5</definedName>
    <definedName name="solver_opt" localSheetId="12" hidden="1">TrAdES2!$O$4</definedName>
    <definedName name="solver_pre" localSheetId="10" hidden="1">0.000001</definedName>
    <definedName name="solver_pre" localSheetId="11" hidden="1">0.000001</definedName>
    <definedName name="solver_pre" localSheetId="12" hidden="1">0.000001</definedName>
    <definedName name="solver_rbv" localSheetId="10" hidden="1">2</definedName>
    <definedName name="solver_rbv" localSheetId="11" hidden="1">1</definedName>
    <definedName name="solver_rbv" localSheetId="12" hidden="1">1</definedName>
    <definedName name="solver_rel1" localSheetId="11" hidden="1">1</definedName>
    <definedName name="solver_rel1" localSheetId="12" hidden="1">1</definedName>
    <definedName name="solver_rel2" localSheetId="11" hidden="1">3</definedName>
    <definedName name="solver_rel2" localSheetId="12" hidden="1">3</definedName>
    <definedName name="solver_rhs1" localSheetId="11" hidden="1">1</definedName>
    <definedName name="solver_rhs1" localSheetId="12" hidden="1">1</definedName>
    <definedName name="solver_rhs2" localSheetId="11" hidden="1">0</definedName>
    <definedName name="solver_rhs2" localSheetId="12" hidden="1">0</definedName>
    <definedName name="solver_rlx" localSheetId="10" hidden="1">2</definedName>
    <definedName name="solver_rlx" localSheetId="11" hidden="1">2</definedName>
    <definedName name="solver_rlx" localSheetId="12" hidden="1">2</definedName>
    <definedName name="solver_rsd" localSheetId="10" hidden="1">0</definedName>
    <definedName name="solver_rsd" localSheetId="11" hidden="1">0</definedName>
    <definedName name="solver_rsd" localSheetId="12" hidden="1">0</definedName>
    <definedName name="solver_scl" localSheetId="10" hidden="1">2</definedName>
    <definedName name="solver_scl" localSheetId="11" hidden="1">1</definedName>
    <definedName name="solver_scl" localSheetId="12" hidden="1">1</definedName>
    <definedName name="solver_sho" localSheetId="10" hidden="1">2</definedName>
    <definedName name="solver_sho" localSheetId="11" hidden="1">2</definedName>
    <definedName name="solver_sho" localSheetId="12" hidden="1">2</definedName>
    <definedName name="solver_ssz" localSheetId="10" hidden="1">100</definedName>
    <definedName name="solver_ssz" localSheetId="11" hidden="1">100</definedName>
    <definedName name="solver_ssz" localSheetId="12" hidden="1">100</definedName>
    <definedName name="solver_tim" localSheetId="10" hidden="1">2147483647</definedName>
    <definedName name="solver_tim" localSheetId="11" hidden="1">2147483647</definedName>
    <definedName name="solver_tim" localSheetId="12" hidden="1">2147483647</definedName>
    <definedName name="solver_tol" localSheetId="10" hidden="1">0.01</definedName>
    <definedName name="solver_tol" localSheetId="11" hidden="1">0.01</definedName>
    <definedName name="solver_tol" localSheetId="12" hidden="1">0.01</definedName>
    <definedName name="solver_typ" localSheetId="0" hidden="1">2</definedName>
    <definedName name="solver_typ" localSheetId="4" hidden="1">2</definedName>
    <definedName name="solver_typ" localSheetId="1" hidden="1">2</definedName>
    <definedName name="solver_typ" localSheetId="6" hidden="1">2</definedName>
    <definedName name="solver_typ" localSheetId="7" hidden="1">2</definedName>
    <definedName name="solver_typ" localSheetId="3" hidden="1">2</definedName>
    <definedName name="solver_typ" localSheetId="2" hidden="1">2</definedName>
    <definedName name="solver_typ" localSheetId="8" hidden="1">2</definedName>
    <definedName name="solver_typ" localSheetId="5" hidden="1">2</definedName>
    <definedName name="solver_typ" localSheetId="10" hidden="1">2</definedName>
    <definedName name="solver_typ" localSheetId="9" hidden="1">2</definedName>
    <definedName name="solver_typ" localSheetId="11" hidden="1">2</definedName>
    <definedName name="solver_typ" localSheetId="12" hidden="1">2</definedName>
    <definedName name="solver_val" localSheetId="10" hidden="1">0</definedName>
    <definedName name="solver_val" localSheetId="11" hidden="1">0</definedName>
    <definedName name="solver_val" localSheetId="12" hidden="1">0</definedName>
    <definedName name="solver_ver" localSheetId="0" hidden="1">17</definedName>
    <definedName name="solver_ver" localSheetId="4" hidden="1">17</definedName>
    <definedName name="solver_ver" localSheetId="1" hidden="1">17</definedName>
    <definedName name="solver_ver" localSheetId="6" hidden="1">17</definedName>
    <definedName name="solver_ver" localSheetId="7" hidden="1">17</definedName>
    <definedName name="solver_ver" localSheetId="3" hidden="1">17</definedName>
    <definedName name="solver_ver" localSheetId="2" hidden="1">17</definedName>
    <definedName name="solver_ver" localSheetId="8" hidden="1">17</definedName>
    <definedName name="solver_ver" localSheetId="5" hidden="1">17</definedName>
    <definedName name="solver_ver" localSheetId="10" hidden="1">3</definedName>
    <definedName name="solver_ver" localSheetId="9" hidden="1">17</definedName>
    <definedName name="solver_ver" localSheetId="11" hidden="1">3</definedName>
    <definedName name="solver_ver" localSheetId="1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5" i="30" l="1"/>
  <c r="D125" i="30"/>
  <c r="C125" i="30"/>
  <c r="B125" i="30"/>
  <c r="A125" i="30"/>
  <c r="E124" i="30"/>
  <c r="D124" i="30"/>
  <c r="C124" i="30"/>
  <c r="B124" i="30"/>
  <c r="A124" i="30"/>
  <c r="E123" i="30"/>
  <c r="D123" i="30"/>
  <c r="C123" i="30"/>
  <c r="B123" i="30"/>
  <c r="A123" i="30"/>
  <c r="E122" i="30"/>
  <c r="D122" i="30"/>
  <c r="C122" i="30"/>
  <c r="B122" i="30"/>
  <c r="A122" i="30"/>
  <c r="E121" i="30"/>
  <c r="D121" i="30"/>
  <c r="C121" i="30"/>
  <c r="B121" i="30"/>
  <c r="A121" i="30"/>
  <c r="E120" i="30"/>
  <c r="D120" i="30"/>
  <c r="C120" i="30"/>
  <c r="B120" i="30"/>
  <c r="A120" i="30"/>
  <c r="E119" i="30"/>
  <c r="D119" i="30"/>
  <c r="C119" i="30"/>
  <c r="B119" i="30"/>
  <c r="A119" i="30"/>
  <c r="E118" i="30"/>
  <c r="D118" i="30"/>
  <c r="C118" i="30"/>
  <c r="B118" i="30"/>
  <c r="A118" i="30"/>
  <c r="E117" i="30"/>
  <c r="D117" i="30"/>
  <c r="C117" i="30"/>
  <c r="B117" i="30"/>
  <c r="A117" i="30"/>
  <c r="E116" i="30"/>
  <c r="D116" i="30"/>
  <c r="C116" i="30"/>
  <c r="B116" i="30"/>
  <c r="A116" i="30"/>
  <c r="E115" i="30"/>
  <c r="D115" i="30"/>
  <c r="C115" i="30"/>
  <c r="B115" i="30"/>
  <c r="A115" i="30"/>
  <c r="E114" i="30"/>
  <c r="D114" i="30"/>
  <c r="C114" i="30"/>
  <c r="B114" i="30"/>
  <c r="A114" i="30"/>
  <c r="E113" i="30"/>
  <c r="D113" i="30"/>
  <c r="C113" i="30"/>
  <c r="B113" i="30"/>
  <c r="A113" i="30"/>
  <c r="E112" i="30"/>
  <c r="D112" i="30"/>
  <c r="C112" i="30"/>
  <c r="B112" i="30"/>
  <c r="A112" i="30"/>
  <c r="E111" i="30"/>
  <c r="D111" i="30"/>
  <c r="C111" i="30"/>
  <c r="B111" i="30"/>
  <c r="A111" i="30"/>
  <c r="E110" i="30"/>
  <c r="D110" i="30"/>
  <c r="C110" i="30"/>
  <c r="B110" i="30"/>
  <c r="A110" i="30"/>
  <c r="E109" i="30"/>
  <c r="D109" i="30"/>
  <c r="C109" i="30"/>
  <c r="B109" i="30"/>
  <c r="A109" i="30"/>
  <c r="E108" i="30"/>
  <c r="D108" i="30"/>
  <c r="C108" i="30"/>
  <c r="B108" i="30"/>
  <c r="A108" i="30"/>
  <c r="E107" i="30"/>
  <c r="D107" i="30"/>
  <c r="C107" i="30"/>
  <c r="B107" i="30"/>
  <c r="A107" i="30"/>
  <c r="E106" i="30"/>
  <c r="D106" i="30"/>
  <c r="C106" i="30"/>
  <c r="B106" i="30"/>
  <c r="A106" i="30"/>
  <c r="E105" i="30"/>
  <c r="D105" i="30"/>
  <c r="C105" i="30"/>
  <c r="B105" i="30"/>
  <c r="A105" i="30"/>
  <c r="E104" i="30"/>
  <c r="D104" i="30"/>
  <c r="C104" i="30"/>
  <c r="B104" i="30"/>
  <c r="A104" i="30"/>
  <c r="E103" i="30"/>
  <c r="D103" i="30"/>
  <c r="C103" i="30"/>
  <c r="B103" i="30"/>
  <c r="A103" i="30"/>
  <c r="E102" i="30"/>
  <c r="D102" i="30"/>
  <c r="C102" i="30"/>
  <c r="B102" i="30"/>
  <c r="A102" i="30"/>
  <c r="E101" i="30"/>
  <c r="D101" i="30"/>
  <c r="C101" i="30"/>
  <c r="B101" i="30"/>
  <c r="A101" i="30"/>
  <c r="E100" i="30"/>
  <c r="D100" i="30"/>
  <c r="C100" i="30"/>
  <c r="B100" i="30"/>
  <c r="A100" i="30"/>
  <c r="E99" i="30"/>
  <c r="D99" i="30"/>
  <c r="C99" i="30"/>
  <c r="B99" i="30"/>
  <c r="A99" i="30"/>
  <c r="E98" i="30"/>
  <c r="D98" i="30"/>
  <c r="C98" i="30"/>
  <c r="B98" i="30"/>
  <c r="A98" i="30"/>
  <c r="E88" i="30"/>
  <c r="D88" i="30"/>
  <c r="C88" i="30"/>
  <c r="B88" i="30"/>
  <c r="BB30" i="30"/>
  <c r="AT30" i="30"/>
  <c r="AO30" i="30"/>
  <c r="BB29" i="30"/>
  <c r="AT29" i="30"/>
  <c r="AO29" i="30"/>
  <c r="BB28" i="30"/>
  <c r="AT28" i="30"/>
  <c r="AO28" i="30"/>
  <c r="BB27" i="30"/>
  <c r="AT27" i="30"/>
  <c r="AO27" i="30"/>
  <c r="BB26" i="30"/>
  <c r="AT26" i="30"/>
  <c r="AO26" i="30"/>
  <c r="BB25" i="30"/>
  <c r="AT25" i="30"/>
  <c r="AO25" i="30"/>
  <c r="BB24" i="30"/>
  <c r="AT24" i="30"/>
  <c r="AO24" i="30"/>
  <c r="BB23" i="30"/>
  <c r="AT23" i="30"/>
  <c r="AO23" i="30"/>
  <c r="BB22" i="30"/>
  <c r="AT22" i="30"/>
  <c r="AO22" i="30"/>
  <c r="BB21" i="30"/>
  <c r="AT21" i="30"/>
  <c r="AO21" i="30"/>
  <c r="BB20" i="30"/>
  <c r="AT20" i="30"/>
  <c r="AO20" i="30"/>
  <c r="BB19" i="30"/>
  <c r="AT19" i="30"/>
  <c r="AO19" i="30"/>
  <c r="BB18" i="30"/>
  <c r="AT18" i="30"/>
  <c r="AO18" i="30"/>
  <c r="BB17" i="30"/>
  <c r="AT17" i="30"/>
  <c r="AO17" i="30"/>
  <c r="BB16" i="30"/>
  <c r="AT16" i="30"/>
  <c r="AO16" i="30"/>
  <c r="BB15" i="30"/>
  <c r="AT15" i="30"/>
  <c r="AO15" i="30"/>
  <c r="BB14" i="30"/>
  <c r="AT14" i="30"/>
  <c r="AO14" i="30"/>
  <c r="BB13" i="30"/>
  <c r="AT13" i="30"/>
  <c r="AO13" i="30"/>
  <c r="BB12" i="30"/>
  <c r="AT12" i="30"/>
  <c r="AO12" i="30"/>
  <c r="BB11" i="30"/>
  <c r="AT11" i="30"/>
  <c r="AO11" i="30"/>
  <c r="BB10" i="30"/>
  <c r="AX10" i="30"/>
  <c r="AX14" i="30" s="1"/>
  <c r="AT10" i="30"/>
  <c r="AR10" i="30"/>
  <c r="AQ10" i="30" s="1"/>
  <c r="AO10" i="30"/>
  <c r="BB9" i="30"/>
  <c r="AX9" i="30"/>
  <c r="AX13" i="30" s="1"/>
  <c r="AT9" i="30"/>
  <c r="AR9" i="30"/>
  <c r="AR13" i="30" s="1"/>
  <c r="AO9" i="30"/>
  <c r="BB8" i="30"/>
  <c r="AX8" i="30"/>
  <c r="AX12" i="30" s="1"/>
  <c r="AT8" i="30"/>
  <c r="AR8" i="30"/>
  <c r="AR12" i="30" s="1"/>
  <c r="AQ8" i="30"/>
  <c r="AO8" i="30"/>
  <c r="BB7" i="30"/>
  <c r="AX7" i="30"/>
  <c r="AX11" i="30" s="1"/>
  <c r="AT7" i="30"/>
  <c r="AR7" i="30"/>
  <c r="AR11" i="30" s="1"/>
  <c r="AO7" i="30"/>
  <c r="R7" i="30"/>
  <c r="R8" i="30" s="1"/>
  <c r="Q7" i="30"/>
  <c r="Q8" i="30" s="1"/>
  <c r="P7" i="30"/>
  <c r="P8" i="30" s="1"/>
  <c r="O7" i="30"/>
  <c r="O8" i="30" s="1"/>
  <c r="BB6" i="30"/>
  <c r="AT6" i="30"/>
  <c r="AQ6" i="30"/>
  <c r="AO6" i="30"/>
  <c r="R6" i="30"/>
  <c r="R10" i="30" s="1"/>
  <c r="BB5" i="30"/>
  <c r="AT5" i="30"/>
  <c r="AQ5" i="30"/>
  <c r="AO5" i="30"/>
  <c r="R5" i="30"/>
  <c r="Q5" i="30"/>
  <c r="P5" i="30"/>
  <c r="O5" i="30"/>
  <c r="BB4" i="30"/>
  <c r="AT4" i="30"/>
  <c r="AQ4" i="30"/>
  <c r="AO4" i="30"/>
  <c r="R4" i="30"/>
  <c r="Q4" i="30"/>
  <c r="Q6" i="30" s="1"/>
  <c r="Q10" i="30" s="1"/>
  <c r="P4" i="30"/>
  <c r="P6" i="30" s="1"/>
  <c r="P10" i="30" s="1"/>
  <c r="O4" i="30"/>
  <c r="O6" i="30" s="1"/>
  <c r="BB3" i="30"/>
  <c r="AT3" i="30"/>
  <c r="AQ3" i="30"/>
  <c r="AO3" i="30"/>
  <c r="R3" i="30"/>
  <c r="Q3" i="30"/>
  <c r="P3" i="30"/>
  <c r="O3" i="30"/>
  <c r="R2" i="30"/>
  <c r="R9" i="30" s="1"/>
  <c r="Q2" i="30"/>
  <c r="Q9" i="30" s="1"/>
  <c r="P2" i="30"/>
  <c r="P9" i="30" s="1"/>
  <c r="O2" i="30"/>
  <c r="O9" i="30" s="1"/>
  <c r="E125" i="29"/>
  <c r="D125" i="29"/>
  <c r="C125" i="29"/>
  <c r="B125" i="29"/>
  <c r="A125" i="29"/>
  <c r="E124" i="29"/>
  <c r="D124" i="29"/>
  <c r="C124" i="29"/>
  <c r="B124" i="29"/>
  <c r="A124" i="29"/>
  <c r="E123" i="29"/>
  <c r="D123" i="29"/>
  <c r="C123" i="29"/>
  <c r="B123" i="29"/>
  <c r="A123" i="29"/>
  <c r="E122" i="29"/>
  <c r="D122" i="29"/>
  <c r="C122" i="29"/>
  <c r="B122" i="29"/>
  <c r="A122" i="29"/>
  <c r="E121" i="29"/>
  <c r="D121" i="29"/>
  <c r="C121" i="29"/>
  <c r="B121" i="29"/>
  <c r="A121" i="29"/>
  <c r="E120" i="29"/>
  <c r="D120" i="29"/>
  <c r="C120" i="29"/>
  <c r="B120" i="29"/>
  <c r="A120" i="29"/>
  <c r="E119" i="29"/>
  <c r="D119" i="29"/>
  <c r="C119" i="29"/>
  <c r="B119" i="29"/>
  <c r="A119" i="29"/>
  <c r="E118" i="29"/>
  <c r="D118" i="29"/>
  <c r="C118" i="29"/>
  <c r="B118" i="29"/>
  <c r="A118" i="29"/>
  <c r="E117" i="29"/>
  <c r="D117" i="29"/>
  <c r="C117" i="29"/>
  <c r="B117" i="29"/>
  <c r="A117" i="29"/>
  <c r="E116" i="29"/>
  <c r="D116" i="29"/>
  <c r="C116" i="29"/>
  <c r="B116" i="29"/>
  <c r="A116" i="29"/>
  <c r="E115" i="29"/>
  <c r="D115" i="29"/>
  <c r="C115" i="29"/>
  <c r="B115" i="29"/>
  <c r="A115" i="29"/>
  <c r="E114" i="29"/>
  <c r="D114" i="29"/>
  <c r="C114" i="29"/>
  <c r="B114" i="29"/>
  <c r="A114" i="29"/>
  <c r="E113" i="29"/>
  <c r="D113" i="29"/>
  <c r="C113" i="29"/>
  <c r="B113" i="29"/>
  <c r="A113" i="29"/>
  <c r="E112" i="29"/>
  <c r="D112" i="29"/>
  <c r="C112" i="29"/>
  <c r="B112" i="29"/>
  <c r="A112" i="29"/>
  <c r="E111" i="29"/>
  <c r="D111" i="29"/>
  <c r="C111" i="29"/>
  <c r="B111" i="29"/>
  <c r="A111" i="29"/>
  <c r="E110" i="29"/>
  <c r="D110" i="29"/>
  <c r="C110" i="29"/>
  <c r="B110" i="29"/>
  <c r="A110" i="29"/>
  <c r="E109" i="29"/>
  <c r="D109" i="29"/>
  <c r="C109" i="29"/>
  <c r="B109" i="29"/>
  <c r="A109" i="29"/>
  <c r="E108" i="29"/>
  <c r="D108" i="29"/>
  <c r="C108" i="29"/>
  <c r="B108" i="29"/>
  <c r="A108" i="29"/>
  <c r="E107" i="29"/>
  <c r="D107" i="29"/>
  <c r="C107" i="29"/>
  <c r="B107" i="29"/>
  <c r="A107" i="29"/>
  <c r="E106" i="29"/>
  <c r="D106" i="29"/>
  <c r="C106" i="29"/>
  <c r="B106" i="29"/>
  <c r="A106" i="29"/>
  <c r="E105" i="29"/>
  <c r="D105" i="29"/>
  <c r="C105" i="29"/>
  <c r="B105" i="29"/>
  <c r="A105" i="29"/>
  <c r="E104" i="29"/>
  <c r="D104" i="29"/>
  <c r="C104" i="29"/>
  <c r="B104" i="29"/>
  <c r="A104" i="29"/>
  <c r="E103" i="29"/>
  <c r="D103" i="29"/>
  <c r="C103" i="29"/>
  <c r="B103" i="29"/>
  <c r="A103" i="29"/>
  <c r="E102" i="29"/>
  <c r="D102" i="29"/>
  <c r="C102" i="29"/>
  <c r="B102" i="29"/>
  <c r="A102" i="29"/>
  <c r="E101" i="29"/>
  <c r="D101" i="29"/>
  <c r="C101" i="29"/>
  <c r="B101" i="29"/>
  <c r="A101" i="29"/>
  <c r="E100" i="29"/>
  <c r="D100" i="29"/>
  <c r="C100" i="29"/>
  <c r="B100" i="29"/>
  <c r="A100" i="29"/>
  <c r="E99" i="29"/>
  <c r="D99" i="29"/>
  <c r="C99" i="29"/>
  <c r="B99" i="29"/>
  <c r="A99" i="29"/>
  <c r="E98" i="29"/>
  <c r="D98" i="29"/>
  <c r="C98" i="29"/>
  <c r="B98" i="29"/>
  <c r="A98" i="29"/>
  <c r="E88" i="29"/>
  <c r="D88" i="29"/>
  <c r="C88" i="29"/>
  <c r="B88" i="29"/>
  <c r="BB30" i="29"/>
  <c r="AT30" i="29"/>
  <c r="AO30" i="29"/>
  <c r="BB29" i="29"/>
  <c r="AT29" i="29"/>
  <c r="AO29" i="29"/>
  <c r="BB28" i="29"/>
  <c r="AT28" i="29"/>
  <c r="AO28" i="29"/>
  <c r="BB27" i="29"/>
  <c r="AT27" i="29"/>
  <c r="AO27" i="29"/>
  <c r="BB26" i="29"/>
  <c r="AT26" i="29"/>
  <c r="AO26" i="29"/>
  <c r="BB25" i="29"/>
  <c r="AT25" i="29"/>
  <c r="AO25" i="29"/>
  <c r="BB24" i="29"/>
  <c r="AT24" i="29"/>
  <c r="AO24" i="29"/>
  <c r="BB23" i="29"/>
  <c r="AT23" i="29"/>
  <c r="AO23" i="29"/>
  <c r="BB22" i="29"/>
  <c r="AT22" i="29"/>
  <c r="AO22" i="29"/>
  <c r="BB21" i="29"/>
  <c r="AT21" i="29"/>
  <c r="AO21" i="29"/>
  <c r="BB20" i="29"/>
  <c r="AT20" i="29"/>
  <c r="AO20" i="29"/>
  <c r="BB19" i="29"/>
  <c r="AT19" i="29"/>
  <c r="AO19" i="29"/>
  <c r="BB18" i="29"/>
  <c r="AT18" i="29"/>
  <c r="AO18" i="29"/>
  <c r="BB17" i="29"/>
  <c r="AT17" i="29"/>
  <c r="AO17" i="29"/>
  <c r="BB16" i="29"/>
  <c r="AT16" i="29"/>
  <c r="AO16" i="29"/>
  <c r="BB15" i="29"/>
  <c r="AT15" i="29"/>
  <c r="AO15" i="29"/>
  <c r="BB14" i="29"/>
  <c r="AT14" i="29"/>
  <c r="AO14" i="29"/>
  <c r="BB13" i="29"/>
  <c r="AT13" i="29"/>
  <c r="AO13" i="29"/>
  <c r="BB12" i="29"/>
  <c r="AT12" i="29"/>
  <c r="AR12" i="29"/>
  <c r="AQ12" i="29" s="1"/>
  <c r="AO12" i="29"/>
  <c r="BB11" i="29"/>
  <c r="AT11" i="29"/>
  <c r="AO11" i="29"/>
  <c r="BB10" i="29"/>
  <c r="AX10" i="29"/>
  <c r="AT10" i="29"/>
  <c r="AR10" i="29"/>
  <c r="AQ10" i="29" s="1"/>
  <c r="AO10" i="29"/>
  <c r="BB9" i="29"/>
  <c r="AX9" i="29"/>
  <c r="AX13" i="29" s="1"/>
  <c r="AT9" i="29"/>
  <c r="AR9" i="29"/>
  <c r="AR13" i="29" s="1"/>
  <c r="AO9" i="29"/>
  <c r="BB8" i="29"/>
  <c r="AX8" i="29"/>
  <c r="AT8" i="29"/>
  <c r="AR8" i="29"/>
  <c r="AQ8" i="29"/>
  <c r="AO8" i="29"/>
  <c r="R8" i="29"/>
  <c r="BB7" i="29"/>
  <c r="AX7" i="29"/>
  <c r="AX11" i="29" s="1"/>
  <c r="AT7" i="29"/>
  <c r="AR7" i="29"/>
  <c r="AR11" i="29" s="1"/>
  <c r="AQ7" i="29"/>
  <c r="AO7" i="29"/>
  <c r="R7" i="29"/>
  <c r="Q7" i="29"/>
  <c r="Q8" i="29" s="1"/>
  <c r="P7" i="29"/>
  <c r="P8" i="29" s="1"/>
  <c r="O7" i="29"/>
  <c r="O8" i="29" s="1"/>
  <c r="BB6" i="29"/>
  <c r="AT6" i="29"/>
  <c r="AQ6" i="29"/>
  <c r="AO6" i="29"/>
  <c r="O6" i="29"/>
  <c r="O10" i="29" s="1"/>
  <c r="BB5" i="29"/>
  <c r="AT5" i="29"/>
  <c r="AQ5" i="29"/>
  <c r="AO5" i="29"/>
  <c r="R5" i="29"/>
  <c r="Q5" i="29"/>
  <c r="P5" i="29"/>
  <c r="P6" i="29" s="1"/>
  <c r="P10" i="29" s="1"/>
  <c r="O5" i="29"/>
  <c r="BB4" i="29"/>
  <c r="AT4" i="29"/>
  <c r="AQ4" i="29"/>
  <c r="AO4" i="29"/>
  <c r="R4" i="29"/>
  <c r="R6" i="29" s="1"/>
  <c r="R10" i="29" s="1"/>
  <c r="Q4" i="29"/>
  <c r="Q6" i="29" s="1"/>
  <c r="Q10" i="29" s="1"/>
  <c r="P4" i="29"/>
  <c r="O4" i="29"/>
  <c r="BB3" i="29"/>
  <c r="AT3" i="29"/>
  <c r="AQ3" i="29"/>
  <c r="AO3" i="29"/>
  <c r="R3" i="29"/>
  <c r="Q3" i="29"/>
  <c r="P3" i="29"/>
  <c r="O3" i="29"/>
  <c r="Y2" i="29"/>
  <c r="Y3" i="29" s="1"/>
  <c r="R2" i="29"/>
  <c r="R9" i="29" s="1"/>
  <c r="Q2" i="29"/>
  <c r="Q9" i="29" s="1"/>
  <c r="P2" i="29"/>
  <c r="P9" i="29" s="1"/>
  <c r="O2" i="29"/>
  <c r="O9" i="29" s="1"/>
  <c r="AP13" i="30" l="1"/>
  <c r="AX15" i="30"/>
  <c r="AX18" i="30"/>
  <c r="AR17" i="30"/>
  <c r="AQ13" i="30"/>
  <c r="AX17" i="30"/>
  <c r="Y2" i="30"/>
  <c r="Y3" i="30" s="1"/>
  <c r="O10" i="30"/>
  <c r="AR16" i="30"/>
  <c r="AQ12" i="30"/>
  <c r="AR15" i="30"/>
  <c r="AQ11" i="30"/>
  <c r="AX16" i="30"/>
  <c r="AP4" i="30"/>
  <c r="AS4" i="30" s="1"/>
  <c r="AP8" i="30"/>
  <c r="AS8" i="30" s="1"/>
  <c r="AQ9" i="30"/>
  <c r="AP15" i="30"/>
  <c r="AP17" i="30"/>
  <c r="AP19" i="30"/>
  <c r="AP21" i="30"/>
  <c r="AP23" i="30"/>
  <c r="AP25" i="30"/>
  <c r="AP27" i="30"/>
  <c r="AP29" i="30"/>
  <c r="AT88" i="30"/>
  <c r="AP3" i="30"/>
  <c r="AS3" i="30" s="1"/>
  <c r="AQ7" i="30"/>
  <c r="AP14" i="30"/>
  <c r="AP6" i="30"/>
  <c r="AS6" i="30" s="1"/>
  <c r="AP12" i="30"/>
  <c r="AR14" i="30"/>
  <c r="AP16" i="30"/>
  <c r="AP18" i="30"/>
  <c r="AP20" i="30"/>
  <c r="AP22" i="30"/>
  <c r="AP24" i="30"/>
  <c r="AP26" i="30"/>
  <c r="AP28" i="30"/>
  <c r="AP30" i="30"/>
  <c r="AP7" i="30"/>
  <c r="AP11" i="30"/>
  <c r="AP5" i="30"/>
  <c r="AS5" i="30" s="1"/>
  <c r="AP10" i="30"/>
  <c r="AS10" i="30" s="1"/>
  <c r="AP9" i="30"/>
  <c r="AP5" i="29"/>
  <c r="AS5" i="29" s="1"/>
  <c r="AP4" i="29"/>
  <c r="AS4" i="29" s="1"/>
  <c r="AP10" i="29"/>
  <c r="AS10" i="29" s="1"/>
  <c r="AP13" i="29"/>
  <c r="Y5" i="29"/>
  <c r="Y6" i="29" s="1"/>
  <c r="Y4" i="29"/>
  <c r="G2" i="29" s="1"/>
  <c r="AR17" i="29"/>
  <c r="AQ13" i="29"/>
  <c r="AX17" i="29"/>
  <c r="AR15" i="29"/>
  <c r="AQ11" i="29"/>
  <c r="AX15" i="29"/>
  <c r="AP8" i="29"/>
  <c r="AS8" i="29" s="1"/>
  <c r="AQ9" i="29"/>
  <c r="AP15" i="29"/>
  <c r="AP17" i="29"/>
  <c r="AP19" i="29"/>
  <c r="AP21" i="29"/>
  <c r="AP23" i="29"/>
  <c r="AP25" i="29"/>
  <c r="AP27" i="29"/>
  <c r="AP29" i="29"/>
  <c r="AT88" i="29"/>
  <c r="AP11" i="29"/>
  <c r="AR16" i="29"/>
  <c r="AP14" i="29"/>
  <c r="AX14" i="29"/>
  <c r="AP7" i="29"/>
  <c r="AS7" i="29" s="1"/>
  <c r="AP3" i="29"/>
  <c r="AS3" i="29" s="1"/>
  <c r="AP6" i="29"/>
  <c r="AS6" i="29" s="1"/>
  <c r="AP12" i="29"/>
  <c r="AS12" i="29" s="1"/>
  <c r="AX12" i="29"/>
  <c r="AR14" i="29"/>
  <c r="AP16" i="29"/>
  <c r="AP18" i="29"/>
  <c r="AP20" i="29"/>
  <c r="AP22" i="29"/>
  <c r="AP24" i="29"/>
  <c r="AP26" i="29"/>
  <c r="AP28" i="29"/>
  <c r="AP30" i="29"/>
  <c r="AP9" i="29"/>
  <c r="E125" i="27"/>
  <c r="D125" i="27"/>
  <c r="C125" i="27"/>
  <c r="B125" i="27"/>
  <c r="A125" i="27"/>
  <c r="E124" i="27"/>
  <c r="D124" i="27"/>
  <c r="C124" i="27"/>
  <c r="B124" i="27"/>
  <c r="A124" i="27"/>
  <c r="E123" i="27"/>
  <c r="D123" i="27"/>
  <c r="C123" i="27"/>
  <c r="B123" i="27"/>
  <c r="A123" i="27"/>
  <c r="E122" i="27"/>
  <c r="D122" i="27"/>
  <c r="C122" i="27"/>
  <c r="B122" i="27"/>
  <c r="A122" i="27"/>
  <c r="E121" i="27"/>
  <c r="D121" i="27"/>
  <c r="C121" i="27"/>
  <c r="B121" i="27"/>
  <c r="A121" i="27"/>
  <c r="E120" i="27"/>
  <c r="D120" i="27"/>
  <c r="C120" i="27"/>
  <c r="B120" i="27"/>
  <c r="A120" i="27"/>
  <c r="E119" i="27"/>
  <c r="D119" i="27"/>
  <c r="C119" i="27"/>
  <c r="B119" i="27"/>
  <c r="A119" i="27"/>
  <c r="E118" i="27"/>
  <c r="D118" i="27"/>
  <c r="C118" i="27"/>
  <c r="B118" i="27"/>
  <c r="A118" i="27"/>
  <c r="E117" i="27"/>
  <c r="D117" i="27"/>
  <c r="C117" i="27"/>
  <c r="B117" i="27"/>
  <c r="A117" i="27"/>
  <c r="E116" i="27"/>
  <c r="D116" i="27"/>
  <c r="C116" i="27"/>
  <c r="B116" i="27"/>
  <c r="A116" i="27"/>
  <c r="E115" i="27"/>
  <c r="D115" i="27"/>
  <c r="C115" i="27"/>
  <c r="B115" i="27"/>
  <c r="A115" i="27"/>
  <c r="E114" i="27"/>
  <c r="D114" i="27"/>
  <c r="C114" i="27"/>
  <c r="B114" i="27"/>
  <c r="A114" i="27"/>
  <c r="E113" i="27"/>
  <c r="D113" i="27"/>
  <c r="C113" i="27"/>
  <c r="B113" i="27"/>
  <c r="A113" i="27"/>
  <c r="E112" i="27"/>
  <c r="D112" i="27"/>
  <c r="C112" i="27"/>
  <c r="B112" i="27"/>
  <c r="A112" i="27"/>
  <c r="E111" i="27"/>
  <c r="D111" i="27"/>
  <c r="C111" i="27"/>
  <c r="B111" i="27"/>
  <c r="A111" i="27"/>
  <c r="E110" i="27"/>
  <c r="D110" i="27"/>
  <c r="C110" i="27"/>
  <c r="B110" i="27"/>
  <c r="A110" i="27"/>
  <c r="E109" i="27"/>
  <c r="D109" i="27"/>
  <c r="C109" i="27"/>
  <c r="B109" i="27"/>
  <c r="A109" i="27"/>
  <c r="E108" i="27"/>
  <c r="D108" i="27"/>
  <c r="C108" i="27"/>
  <c r="B108" i="27"/>
  <c r="A108" i="27"/>
  <c r="E107" i="27"/>
  <c r="D107" i="27"/>
  <c r="C107" i="27"/>
  <c r="B107" i="27"/>
  <c r="A107" i="27"/>
  <c r="E106" i="27"/>
  <c r="D106" i="27"/>
  <c r="C106" i="27"/>
  <c r="B106" i="27"/>
  <c r="A106" i="27"/>
  <c r="E105" i="27"/>
  <c r="D105" i="27"/>
  <c r="C105" i="27"/>
  <c r="B105" i="27"/>
  <c r="A105" i="27"/>
  <c r="E104" i="27"/>
  <c r="D104" i="27"/>
  <c r="C104" i="27"/>
  <c r="B104" i="27"/>
  <c r="A104" i="27"/>
  <c r="E103" i="27"/>
  <c r="D103" i="27"/>
  <c r="C103" i="27"/>
  <c r="B103" i="27"/>
  <c r="A103" i="27"/>
  <c r="E102" i="27"/>
  <c r="D102" i="27"/>
  <c r="C102" i="27"/>
  <c r="B102" i="27"/>
  <c r="A102" i="27"/>
  <c r="E101" i="27"/>
  <c r="D101" i="27"/>
  <c r="C101" i="27"/>
  <c r="B101" i="27"/>
  <c r="A101" i="27"/>
  <c r="E100" i="27"/>
  <c r="D100" i="27"/>
  <c r="C100" i="27"/>
  <c r="B100" i="27"/>
  <c r="A100" i="27"/>
  <c r="E99" i="27"/>
  <c r="D99" i="27"/>
  <c r="C99" i="27"/>
  <c r="B99" i="27"/>
  <c r="A99" i="27"/>
  <c r="E98" i="27"/>
  <c r="D98" i="27"/>
  <c r="C98" i="27"/>
  <c r="B98" i="27"/>
  <c r="A98" i="27"/>
  <c r="E88" i="27"/>
  <c r="D88" i="27"/>
  <c r="C88" i="27"/>
  <c r="B88" i="27"/>
  <c r="BB30" i="27"/>
  <c r="AT30" i="27"/>
  <c r="AO30" i="27"/>
  <c r="BB29" i="27"/>
  <c r="AT29" i="27"/>
  <c r="AO29" i="27"/>
  <c r="BB28" i="27"/>
  <c r="AT28" i="27"/>
  <c r="AO28" i="27"/>
  <c r="BB27" i="27"/>
  <c r="AT27" i="27"/>
  <c r="AO27" i="27"/>
  <c r="BB26" i="27"/>
  <c r="AT26" i="27"/>
  <c r="AO26" i="27"/>
  <c r="BB25" i="27"/>
  <c r="AT25" i="27"/>
  <c r="AO25" i="27"/>
  <c r="BB24" i="27"/>
  <c r="AT24" i="27"/>
  <c r="AO24" i="27"/>
  <c r="BB23" i="27"/>
  <c r="AT23" i="27"/>
  <c r="AO23" i="27"/>
  <c r="BB22" i="27"/>
  <c r="AT22" i="27"/>
  <c r="AO22" i="27"/>
  <c r="BB21" i="27"/>
  <c r="AT21" i="27"/>
  <c r="AO21" i="27"/>
  <c r="BB20" i="27"/>
  <c r="AT20" i="27"/>
  <c r="AO20" i="27"/>
  <c r="BB19" i="27"/>
  <c r="AT19" i="27"/>
  <c r="AO19" i="27"/>
  <c r="BB18" i="27"/>
  <c r="AT18" i="27"/>
  <c r="AO18" i="27"/>
  <c r="BB17" i="27"/>
  <c r="AT17" i="27"/>
  <c r="AO17" i="27"/>
  <c r="BB16" i="27"/>
  <c r="AT16" i="27"/>
  <c r="AO16" i="27"/>
  <c r="BB15" i="27"/>
  <c r="AT15" i="27"/>
  <c r="AO15" i="27"/>
  <c r="BB14" i="27"/>
  <c r="AT14" i="27"/>
  <c r="AO14" i="27"/>
  <c r="BB13" i="27"/>
  <c r="AT13" i="27"/>
  <c r="AO13" i="27"/>
  <c r="BB12" i="27"/>
  <c r="AT12" i="27"/>
  <c r="AR12" i="27"/>
  <c r="AR16" i="27" s="1"/>
  <c r="AO12" i="27"/>
  <c r="BB11" i="27"/>
  <c r="AT11" i="27"/>
  <c r="AO11" i="27"/>
  <c r="BB10" i="27"/>
  <c r="AX10" i="27"/>
  <c r="AT10" i="27"/>
  <c r="AR10" i="27"/>
  <c r="AQ10" i="27" s="1"/>
  <c r="AO10" i="27"/>
  <c r="BB9" i="27"/>
  <c r="AX9" i="27"/>
  <c r="AX13" i="27" s="1"/>
  <c r="AT9" i="27"/>
  <c r="AR9" i="27"/>
  <c r="AR13" i="27" s="1"/>
  <c r="AQ9" i="27"/>
  <c r="AO9" i="27"/>
  <c r="P9" i="27"/>
  <c r="BB8" i="27"/>
  <c r="AX8" i="27"/>
  <c r="AT8" i="27"/>
  <c r="AR8" i="27"/>
  <c r="AQ8" i="27" s="1"/>
  <c r="AO8" i="27"/>
  <c r="BB7" i="27"/>
  <c r="AX7" i="27"/>
  <c r="AX11" i="27" s="1"/>
  <c r="AT7" i="27"/>
  <c r="AR7" i="27"/>
  <c r="AR11" i="27" s="1"/>
  <c r="AO7" i="27"/>
  <c r="R7" i="27"/>
  <c r="Q7" i="27"/>
  <c r="Q8" i="27" s="1"/>
  <c r="P7" i="27"/>
  <c r="P8" i="27" s="1"/>
  <c r="O7" i="27"/>
  <c r="BB6" i="27"/>
  <c r="AT6" i="27"/>
  <c r="AQ6" i="27"/>
  <c r="AO6" i="27"/>
  <c r="Q6" i="27"/>
  <c r="Q10" i="27" s="1"/>
  <c r="BB5" i="27"/>
  <c r="AT5" i="27"/>
  <c r="AQ5" i="27"/>
  <c r="AO5" i="27"/>
  <c r="R5" i="27"/>
  <c r="Q5" i="27"/>
  <c r="P5" i="27"/>
  <c r="O5" i="27"/>
  <c r="O6" i="27" s="1"/>
  <c r="BB4" i="27"/>
  <c r="AT4" i="27"/>
  <c r="AQ4" i="27"/>
  <c r="AO4" i="27"/>
  <c r="R4" i="27"/>
  <c r="R6" i="27" s="1"/>
  <c r="R10" i="27" s="1"/>
  <c r="Q4" i="27"/>
  <c r="P4" i="27"/>
  <c r="P6" i="27" s="1"/>
  <c r="P10" i="27" s="1"/>
  <c r="O4" i="27"/>
  <c r="BB3" i="27"/>
  <c r="AT3" i="27"/>
  <c r="AQ3" i="27"/>
  <c r="AO3" i="27"/>
  <c r="R3" i="27"/>
  <c r="Q3" i="27"/>
  <c r="P3" i="27"/>
  <c r="O3" i="27"/>
  <c r="R2" i="27"/>
  <c r="R8" i="27" s="1"/>
  <c r="Q2" i="27"/>
  <c r="Q9" i="27" s="1"/>
  <c r="P2" i="27"/>
  <c r="O2" i="27"/>
  <c r="O8" i="27" s="1"/>
  <c r="E125" i="26"/>
  <c r="D125" i="26"/>
  <c r="C125" i="26"/>
  <c r="B125" i="26"/>
  <c r="A125" i="26"/>
  <c r="E124" i="26"/>
  <c r="D124" i="26"/>
  <c r="C124" i="26"/>
  <c r="B124" i="26"/>
  <c r="A124" i="26"/>
  <c r="E123" i="26"/>
  <c r="D123" i="26"/>
  <c r="C123" i="26"/>
  <c r="B123" i="26"/>
  <c r="A123" i="26"/>
  <c r="E122" i="26"/>
  <c r="D122" i="26"/>
  <c r="C122" i="26"/>
  <c r="B122" i="26"/>
  <c r="A122" i="26"/>
  <c r="E121" i="26"/>
  <c r="D121" i="26"/>
  <c r="C121" i="26"/>
  <c r="B121" i="26"/>
  <c r="A121" i="26"/>
  <c r="E120" i="26"/>
  <c r="D120" i="26"/>
  <c r="C120" i="26"/>
  <c r="B120" i="26"/>
  <c r="A120" i="26"/>
  <c r="E119" i="26"/>
  <c r="D119" i="26"/>
  <c r="C119" i="26"/>
  <c r="B119" i="26"/>
  <c r="A119" i="26"/>
  <c r="E118" i="26"/>
  <c r="D118" i="26"/>
  <c r="C118" i="26"/>
  <c r="B118" i="26"/>
  <c r="A118" i="26"/>
  <c r="E117" i="26"/>
  <c r="D117" i="26"/>
  <c r="C117" i="26"/>
  <c r="B117" i="26"/>
  <c r="A117" i="26"/>
  <c r="E116" i="26"/>
  <c r="D116" i="26"/>
  <c r="C116" i="26"/>
  <c r="B116" i="26"/>
  <c r="A116" i="26"/>
  <c r="E115" i="26"/>
  <c r="D115" i="26"/>
  <c r="C115" i="26"/>
  <c r="B115" i="26"/>
  <c r="A115" i="26"/>
  <c r="E114" i="26"/>
  <c r="D114" i="26"/>
  <c r="C114" i="26"/>
  <c r="B114" i="26"/>
  <c r="A114" i="26"/>
  <c r="E113" i="26"/>
  <c r="D113" i="26"/>
  <c r="C113" i="26"/>
  <c r="B113" i="26"/>
  <c r="A113" i="26"/>
  <c r="E112" i="26"/>
  <c r="D112" i="26"/>
  <c r="C112" i="26"/>
  <c r="B112" i="26"/>
  <c r="A112" i="26"/>
  <c r="E111" i="26"/>
  <c r="D111" i="26"/>
  <c r="C111" i="26"/>
  <c r="B111" i="26"/>
  <c r="A111" i="26"/>
  <c r="E110" i="26"/>
  <c r="D110" i="26"/>
  <c r="C110" i="26"/>
  <c r="B110" i="26"/>
  <c r="A110" i="26"/>
  <c r="E109" i="26"/>
  <c r="D109" i="26"/>
  <c r="C109" i="26"/>
  <c r="B109" i="26"/>
  <c r="A109" i="26"/>
  <c r="E108" i="26"/>
  <c r="D108" i="26"/>
  <c r="C108" i="26"/>
  <c r="B108" i="26"/>
  <c r="A108" i="26"/>
  <c r="E107" i="26"/>
  <c r="D107" i="26"/>
  <c r="C107" i="26"/>
  <c r="B107" i="26"/>
  <c r="A107" i="26"/>
  <c r="E106" i="26"/>
  <c r="D106" i="26"/>
  <c r="C106" i="26"/>
  <c r="B106" i="26"/>
  <c r="A106" i="26"/>
  <c r="E105" i="26"/>
  <c r="D105" i="26"/>
  <c r="C105" i="26"/>
  <c r="B105" i="26"/>
  <c r="A105" i="26"/>
  <c r="E104" i="26"/>
  <c r="D104" i="26"/>
  <c r="C104" i="26"/>
  <c r="B104" i="26"/>
  <c r="A104" i="26"/>
  <c r="E103" i="26"/>
  <c r="D103" i="26"/>
  <c r="C103" i="26"/>
  <c r="B103" i="26"/>
  <c r="A103" i="26"/>
  <c r="E102" i="26"/>
  <c r="D102" i="26"/>
  <c r="C102" i="26"/>
  <c r="B102" i="26"/>
  <c r="A102" i="26"/>
  <c r="E101" i="26"/>
  <c r="D101" i="26"/>
  <c r="C101" i="26"/>
  <c r="B101" i="26"/>
  <c r="A101" i="26"/>
  <c r="E100" i="26"/>
  <c r="D100" i="26"/>
  <c r="C100" i="26"/>
  <c r="B100" i="26"/>
  <c r="A100" i="26"/>
  <c r="E99" i="26"/>
  <c r="D99" i="26"/>
  <c r="C99" i="26"/>
  <c r="B99" i="26"/>
  <c r="A99" i="26"/>
  <c r="E98" i="26"/>
  <c r="D98" i="26"/>
  <c r="C98" i="26"/>
  <c r="B98" i="26"/>
  <c r="A98" i="26"/>
  <c r="E88" i="26"/>
  <c r="D88" i="26"/>
  <c r="C88" i="26"/>
  <c r="B88" i="26"/>
  <c r="BB30" i="26"/>
  <c r="AT30" i="26"/>
  <c r="AO30" i="26"/>
  <c r="BB29" i="26"/>
  <c r="AT29" i="26"/>
  <c r="AO29" i="26"/>
  <c r="BB28" i="26"/>
  <c r="AT28" i="26"/>
  <c r="AO28" i="26"/>
  <c r="BB27" i="26"/>
  <c r="AT27" i="26"/>
  <c r="AO27" i="26"/>
  <c r="BB26" i="26"/>
  <c r="AT26" i="26"/>
  <c r="AO26" i="26"/>
  <c r="BB25" i="26"/>
  <c r="AT25" i="26"/>
  <c r="AO25" i="26"/>
  <c r="BB24" i="26"/>
  <c r="AT24" i="26"/>
  <c r="AO24" i="26"/>
  <c r="BB23" i="26"/>
  <c r="AT23" i="26"/>
  <c r="AO23" i="26"/>
  <c r="BB22" i="26"/>
  <c r="AT22" i="26"/>
  <c r="AO22" i="26"/>
  <c r="BB21" i="26"/>
  <c r="AT21" i="26"/>
  <c r="AO21" i="26"/>
  <c r="BB20" i="26"/>
  <c r="AT20" i="26"/>
  <c r="AO20" i="26"/>
  <c r="BB19" i="26"/>
  <c r="AT19" i="26"/>
  <c r="AO19" i="26"/>
  <c r="BB18" i="26"/>
  <c r="AT18" i="26"/>
  <c r="AO18" i="26"/>
  <c r="BB17" i="26"/>
  <c r="AT17" i="26"/>
  <c r="AO17" i="26"/>
  <c r="BB16" i="26"/>
  <c r="AT16" i="26"/>
  <c r="AO16" i="26"/>
  <c r="BB15" i="26"/>
  <c r="AT15" i="26"/>
  <c r="AO15" i="26"/>
  <c r="BB14" i="26"/>
  <c r="AT14" i="26"/>
  <c r="AO14" i="26"/>
  <c r="BB13" i="26"/>
  <c r="AT13" i="26"/>
  <c r="AO13" i="26"/>
  <c r="BB12" i="26"/>
  <c r="AT12" i="26"/>
  <c r="AO12" i="26"/>
  <c r="BB11" i="26"/>
  <c r="AT11" i="26"/>
  <c r="AO11" i="26"/>
  <c r="BB10" i="26"/>
  <c r="AX10" i="26"/>
  <c r="AT10" i="26"/>
  <c r="AR10" i="26"/>
  <c r="AQ10" i="26" s="1"/>
  <c r="AO10" i="26"/>
  <c r="BB9" i="26"/>
  <c r="AX9" i="26"/>
  <c r="AX13" i="26" s="1"/>
  <c r="AT9" i="26"/>
  <c r="AR9" i="26"/>
  <c r="AR13" i="26" s="1"/>
  <c r="AQ9" i="26"/>
  <c r="AO9" i="26"/>
  <c r="BB8" i="26"/>
  <c r="AX8" i="26"/>
  <c r="AT8" i="26"/>
  <c r="AR8" i="26"/>
  <c r="AR12" i="26" s="1"/>
  <c r="AO8" i="26"/>
  <c r="R8" i="26"/>
  <c r="BB7" i="26"/>
  <c r="AX7" i="26"/>
  <c r="AX11" i="26" s="1"/>
  <c r="AT7" i="26"/>
  <c r="AR7" i="26"/>
  <c r="AR11" i="26" s="1"/>
  <c r="AO7" i="26"/>
  <c r="R7" i="26"/>
  <c r="Q7" i="26"/>
  <c r="Q8" i="26" s="1"/>
  <c r="P7" i="26"/>
  <c r="P8" i="26" s="1"/>
  <c r="O7" i="26"/>
  <c r="O8" i="26" s="1"/>
  <c r="BB6" i="26"/>
  <c r="AT6" i="26"/>
  <c r="AQ6" i="26"/>
  <c r="AO6" i="26"/>
  <c r="Q6" i="26"/>
  <c r="Q10" i="26" s="1"/>
  <c r="BB5" i="26"/>
  <c r="AT5" i="26"/>
  <c r="AQ5" i="26"/>
  <c r="AO5" i="26"/>
  <c r="R5" i="26"/>
  <c r="Q5" i="26"/>
  <c r="P5" i="26"/>
  <c r="O5" i="26"/>
  <c r="O6" i="26" s="1"/>
  <c r="BB4" i="26"/>
  <c r="AT4" i="26"/>
  <c r="AQ4" i="26"/>
  <c r="AO4" i="26"/>
  <c r="R4" i="26"/>
  <c r="R6" i="26" s="1"/>
  <c r="R10" i="26" s="1"/>
  <c r="Q4" i="26"/>
  <c r="P4" i="26"/>
  <c r="P6" i="26" s="1"/>
  <c r="P10" i="26" s="1"/>
  <c r="O4" i="26"/>
  <c r="BB3" i="26"/>
  <c r="AT3" i="26"/>
  <c r="AQ3" i="26"/>
  <c r="AO3" i="26"/>
  <c r="R3" i="26"/>
  <c r="Q3" i="26"/>
  <c r="P3" i="26"/>
  <c r="O3" i="26"/>
  <c r="R2" i="26"/>
  <c r="R9" i="26" s="1"/>
  <c r="Q2" i="26"/>
  <c r="Q9" i="26" s="1"/>
  <c r="P2" i="26"/>
  <c r="P9" i="26" s="1"/>
  <c r="O2" i="26"/>
  <c r="O9" i="26" s="1"/>
  <c r="E125" i="25"/>
  <c r="D125" i="25"/>
  <c r="C125" i="25"/>
  <c r="B125" i="25"/>
  <c r="A125" i="25"/>
  <c r="E124" i="25"/>
  <c r="D124" i="25"/>
  <c r="C124" i="25"/>
  <c r="B124" i="25"/>
  <c r="A124" i="25"/>
  <c r="E123" i="25"/>
  <c r="D123" i="25"/>
  <c r="C123" i="25"/>
  <c r="B123" i="25"/>
  <c r="A123" i="25"/>
  <c r="E122" i="25"/>
  <c r="D122" i="25"/>
  <c r="C122" i="25"/>
  <c r="B122" i="25"/>
  <c r="A122" i="25"/>
  <c r="E121" i="25"/>
  <c r="D121" i="25"/>
  <c r="C121" i="25"/>
  <c r="B121" i="25"/>
  <c r="A121" i="25"/>
  <c r="E120" i="25"/>
  <c r="D120" i="25"/>
  <c r="C120" i="25"/>
  <c r="B120" i="25"/>
  <c r="A120" i="25"/>
  <c r="E119" i="25"/>
  <c r="D119" i="25"/>
  <c r="C119" i="25"/>
  <c r="B119" i="25"/>
  <c r="A119" i="25"/>
  <c r="E118" i="25"/>
  <c r="D118" i="25"/>
  <c r="C118" i="25"/>
  <c r="B118" i="25"/>
  <c r="A118" i="25"/>
  <c r="E117" i="25"/>
  <c r="D117" i="25"/>
  <c r="C117" i="25"/>
  <c r="B117" i="25"/>
  <c r="A117" i="25"/>
  <c r="E116" i="25"/>
  <c r="D116" i="25"/>
  <c r="C116" i="25"/>
  <c r="B116" i="25"/>
  <c r="A116" i="25"/>
  <c r="E115" i="25"/>
  <c r="D115" i="25"/>
  <c r="C115" i="25"/>
  <c r="B115" i="25"/>
  <c r="A115" i="25"/>
  <c r="E114" i="25"/>
  <c r="D114" i="25"/>
  <c r="C114" i="25"/>
  <c r="B114" i="25"/>
  <c r="A114" i="25"/>
  <c r="E113" i="25"/>
  <c r="D113" i="25"/>
  <c r="C113" i="25"/>
  <c r="B113" i="25"/>
  <c r="A113" i="25"/>
  <c r="E112" i="25"/>
  <c r="D112" i="25"/>
  <c r="C112" i="25"/>
  <c r="B112" i="25"/>
  <c r="A112" i="25"/>
  <c r="E111" i="25"/>
  <c r="D111" i="25"/>
  <c r="C111" i="25"/>
  <c r="B111" i="25"/>
  <c r="A111" i="25"/>
  <c r="E110" i="25"/>
  <c r="D110" i="25"/>
  <c r="C110" i="25"/>
  <c r="B110" i="25"/>
  <c r="A110" i="25"/>
  <c r="E109" i="25"/>
  <c r="D109" i="25"/>
  <c r="C109" i="25"/>
  <c r="B109" i="25"/>
  <c r="A109" i="25"/>
  <c r="E108" i="25"/>
  <c r="D108" i="25"/>
  <c r="C108" i="25"/>
  <c r="B108" i="25"/>
  <c r="A108" i="25"/>
  <c r="E107" i="25"/>
  <c r="D107" i="25"/>
  <c r="C107" i="25"/>
  <c r="B107" i="25"/>
  <c r="A107" i="25"/>
  <c r="E106" i="25"/>
  <c r="D106" i="25"/>
  <c r="C106" i="25"/>
  <c r="B106" i="25"/>
  <c r="A106" i="25"/>
  <c r="E105" i="25"/>
  <c r="D105" i="25"/>
  <c r="C105" i="25"/>
  <c r="B105" i="25"/>
  <c r="A105" i="25"/>
  <c r="E104" i="25"/>
  <c r="D104" i="25"/>
  <c r="C104" i="25"/>
  <c r="B104" i="25"/>
  <c r="A104" i="25"/>
  <c r="E103" i="25"/>
  <c r="D103" i="25"/>
  <c r="C103" i="25"/>
  <c r="B103" i="25"/>
  <c r="A103" i="25"/>
  <c r="E102" i="25"/>
  <c r="D102" i="25"/>
  <c r="C102" i="25"/>
  <c r="B102" i="25"/>
  <c r="A102" i="25"/>
  <c r="E101" i="25"/>
  <c r="D101" i="25"/>
  <c r="C101" i="25"/>
  <c r="B101" i="25"/>
  <c r="A101" i="25"/>
  <c r="E100" i="25"/>
  <c r="D100" i="25"/>
  <c r="C100" i="25"/>
  <c r="B100" i="25"/>
  <c r="A100" i="25"/>
  <c r="E99" i="25"/>
  <c r="D99" i="25"/>
  <c r="C99" i="25"/>
  <c r="B99" i="25"/>
  <c r="A99" i="25"/>
  <c r="E98" i="25"/>
  <c r="D98" i="25"/>
  <c r="C98" i="25"/>
  <c r="B98" i="25"/>
  <c r="A98" i="25"/>
  <c r="E88" i="25"/>
  <c r="D88" i="25"/>
  <c r="C88" i="25"/>
  <c r="B88" i="25"/>
  <c r="BB30" i="25"/>
  <c r="AT30" i="25"/>
  <c r="AO30" i="25"/>
  <c r="BB29" i="25"/>
  <c r="AT29" i="25"/>
  <c r="AO29" i="25"/>
  <c r="BB28" i="25"/>
  <c r="AT28" i="25"/>
  <c r="AO28" i="25"/>
  <c r="BB27" i="25"/>
  <c r="AT27" i="25"/>
  <c r="AO27" i="25"/>
  <c r="BB26" i="25"/>
  <c r="AT26" i="25"/>
  <c r="AO26" i="25"/>
  <c r="BB25" i="25"/>
  <c r="AT25" i="25"/>
  <c r="AO25" i="25"/>
  <c r="BB24" i="25"/>
  <c r="AT24" i="25"/>
  <c r="AO24" i="25"/>
  <c r="BB23" i="25"/>
  <c r="AT23" i="25"/>
  <c r="AO23" i="25"/>
  <c r="BB22" i="25"/>
  <c r="AT22" i="25"/>
  <c r="AO22" i="25"/>
  <c r="BB21" i="25"/>
  <c r="AT21" i="25"/>
  <c r="AO21" i="25"/>
  <c r="BB20" i="25"/>
  <c r="AT20" i="25"/>
  <c r="AO20" i="25"/>
  <c r="BB19" i="25"/>
  <c r="AT19" i="25"/>
  <c r="AO19" i="25"/>
  <c r="BB18" i="25"/>
  <c r="AT18" i="25"/>
  <c r="AO18" i="25"/>
  <c r="BB17" i="25"/>
  <c r="AT17" i="25"/>
  <c r="AO17" i="25"/>
  <c r="BB16" i="25"/>
  <c r="AT16" i="25"/>
  <c r="AO16" i="25"/>
  <c r="BB15" i="25"/>
  <c r="AT15" i="25"/>
  <c r="AO15" i="25"/>
  <c r="BB14" i="25"/>
  <c r="AT14" i="25"/>
  <c r="AO14" i="25"/>
  <c r="BB13" i="25"/>
  <c r="AT13" i="25"/>
  <c r="AO13" i="25"/>
  <c r="BB12" i="25"/>
  <c r="AT12" i="25"/>
  <c r="AO12" i="25"/>
  <c r="BB11" i="25"/>
  <c r="AT11" i="25"/>
  <c r="AO11" i="25"/>
  <c r="BB10" i="25"/>
  <c r="AX10" i="25"/>
  <c r="AT10" i="25"/>
  <c r="AR10" i="25"/>
  <c r="AR14" i="25" s="1"/>
  <c r="AQ10" i="25"/>
  <c r="AO10" i="25"/>
  <c r="O10" i="25"/>
  <c r="BB9" i="25"/>
  <c r="AX9" i="25"/>
  <c r="AX13" i="25" s="1"/>
  <c r="AT9" i="25"/>
  <c r="AR9" i="25"/>
  <c r="AR13" i="25" s="1"/>
  <c r="AO9" i="25"/>
  <c r="BB8" i="25"/>
  <c r="AX8" i="25"/>
  <c r="AX12" i="25" s="1"/>
  <c r="AT8" i="25"/>
  <c r="AR8" i="25"/>
  <c r="AR12" i="25" s="1"/>
  <c r="AQ8" i="25"/>
  <c r="AO8" i="25"/>
  <c r="BB7" i="25"/>
  <c r="AX7" i="25"/>
  <c r="AX11" i="25" s="1"/>
  <c r="AT7" i="25"/>
  <c r="AR7" i="25"/>
  <c r="AR11" i="25" s="1"/>
  <c r="AO7" i="25"/>
  <c r="R7" i="25"/>
  <c r="R8" i="25" s="1"/>
  <c r="Q7" i="25"/>
  <c r="Q8" i="25" s="1"/>
  <c r="P7" i="25"/>
  <c r="P8" i="25" s="1"/>
  <c r="O7" i="25"/>
  <c r="O8" i="25" s="1"/>
  <c r="BB6" i="25"/>
  <c r="AT6" i="25"/>
  <c r="AQ6" i="25"/>
  <c r="AO6" i="25"/>
  <c r="R6" i="25"/>
  <c r="R10" i="25" s="1"/>
  <c r="O6" i="25"/>
  <c r="BB5" i="25"/>
  <c r="AT5" i="25"/>
  <c r="AQ5" i="25"/>
  <c r="AO5" i="25"/>
  <c r="R5" i="25"/>
  <c r="Q5" i="25"/>
  <c r="P5" i="25"/>
  <c r="O5" i="25"/>
  <c r="BB4" i="25"/>
  <c r="AT4" i="25"/>
  <c r="AQ4" i="25"/>
  <c r="AO4" i="25"/>
  <c r="R4" i="25"/>
  <c r="Q4" i="25"/>
  <c r="Q6" i="25" s="1"/>
  <c r="Q10" i="25" s="1"/>
  <c r="P4" i="25"/>
  <c r="P6" i="25" s="1"/>
  <c r="P10" i="25" s="1"/>
  <c r="O4" i="25"/>
  <c r="BB3" i="25"/>
  <c r="AT3" i="25"/>
  <c r="AQ3" i="25"/>
  <c r="AO3" i="25"/>
  <c r="R3" i="25"/>
  <c r="Q3" i="25"/>
  <c r="P3" i="25"/>
  <c r="O3" i="25"/>
  <c r="Y2" i="25"/>
  <c r="Y3" i="25" s="1"/>
  <c r="Y4" i="25" s="1"/>
  <c r="G2" i="25" s="1"/>
  <c r="R2" i="25"/>
  <c r="R9" i="25" s="1"/>
  <c r="Q2" i="25"/>
  <c r="Q9" i="25" s="1"/>
  <c r="P2" i="25"/>
  <c r="P9" i="25" s="1"/>
  <c r="O2" i="25"/>
  <c r="O9" i="25" s="1"/>
  <c r="E125" i="24"/>
  <c r="D125" i="24"/>
  <c r="C125" i="24"/>
  <c r="B125" i="24"/>
  <c r="A125" i="24"/>
  <c r="E124" i="24"/>
  <c r="D124" i="24"/>
  <c r="C124" i="24"/>
  <c r="B124" i="24"/>
  <c r="A124" i="24"/>
  <c r="E123" i="24"/>
  <c r="D123" i="24"/>
  <c r="C123" i="24"/>
  <c r="B123" i="24"/>
  <c r="A123" i="24"/>
  <c r="E122" i="24"/>
  <c r="D122" i="24"/>
  <c r="C122" i="24"/>
  <c r="B122" i="24"/>
  <c r="A122" i="24"/>
  <c r="E121" i="24"/>
  <c r="D121" i="24"/>
  <c r="C121" i="24"/>
  <c r="B121" i="24"/>
  <c r="A121" i="24"/>
  <c r="E120" i="24"/>
  <c r="D120" i="24"/>
  <c r="C120" i="24"/>
  <c r="B120" i="24"/>
  <c r="A120" i="24"/>
  <c r="E119" i="24"/>
  <c r="D119" i="24"/>
  <c r="C119" i="24"/>
  <c r="B119" i="24"/>
  <c r="A119" i="24"/>
  <c r="E118" i="24"/>
  <c r="D118" i="24"/>
  <c r="C118" i="24"/>
  <c r="B118" i="24"/>
  <c r="A118" i="24"/>
  <c r="E117" i="24"/>
  <c r="D117" i="24"/>
  <c r="C117" i="24"/>
  <c r="B117" i="24"/>
  <c r="A117" i="24"/>
  <c r="E116" i="24"/>
  <c r="D116" i="24"/>
  <c r="C116" i="24"/>
  <c r="B116" i="24"/>
  <c r="A116" i="24"/>
  <c r="E115" i="24"/>
  <c r="D115" i="24"/>
  <c r="C115" i="24"/>
  <c r="B115" i="24"/>
  <c r="A115" i="24"/>
  <c r="E114" i="24"/>
  <c r="D114" i="24"/>
  <c r="C114" i="24"/>
  <c r="B114" i="24"/>
  <c r="A114" i="24"/>
  <c r="E113" i="24"/>
  <c r="D113" i="24"/>
  <c r="C113" i="24"/>
  <c r="B113" i="24"/>
  <c r="A113" i="24"/>
  <c r="E112" i="24"/>
  <c r="D112" i="24"/>
  <c r="C112" i="24"/>
  <c r="B112" i="24"/>
  <c r="A112" i="24"/>
  <c r="E111" i="24"/>
  <c r="D111" i="24"/>
  <c r="C111" i="24"/>
  <c r="B111" i="24"/>
  <c r="A111" i="24"/>
  <c r="E110" i="24"/>
  <c r="D110" i="24"/>
  <c r="C110" i="24"/>
  <c r="B110" i="24"/>
  <c r="A110" i="24"/>
  <c r="E109" i="24"/>
  <c r="D109" i="24"/>
  <c r="C109" i="24"/>
  <c r="B109" i="24"/>
  <c r="A109" i="24"/>
  <c r="E108" i="24"/>
  <c r="D108" i="24"/>
  <c r="C108" i="24"/>
  <c r="B108" i="24"/>
  <c r="A108" i="24"/>
  <c r="E107" i="24"/>
  <c r="D107" i="24"/>
  <c r="C107" i="24"/>
  <c r="B107" i="24"/>
  <c r="A107" i="24"/>
  <c r="E106" i="24"/>
  <c r="D106" i="24"/>
  <c r="C106" i="24"/>
  <c r="B106" i="24"/>
  <c r="A106" i="24"/>
  <c r="E105" i="24"/>
  <c r="D105" i="24"/>
  <c r="C105" i="24"/>
  <c r="B105" i="24"/>
  <c r="A105" i="24"/>
  <c r="E104" i="24"/>
  <c r="D104" i="24"/>
  <c r="C104" i="24"/>
  <c r="B104" i="24"/>
  <c r="A104" i="24"/>
  <c r="E103" i="24"/>
  <c r="D103" i="24"/>
  <c r="C103" i="24"/>
  <c r="B103" i="24"/>
  <c r="A103" i="24"/>
  <c r="E102" i="24"/>
  <c r="D102" i="24"/>
  <c r="C102" i="24"/>
  <c r="B102" i="24"/>
  <c r="A102" i="24"/>
  <c r="E101" i="24"/>
  <c r="D101" i="24"/>
  <c r="C101" i="24"/>
  <c r="B101" i="24"/>
  <c r="A101" i="24"/>
  <c r="E100" i="24"/>
  <c r="D100" i="24"/>
  <c r="C100" i="24"/>
  <c r="B100" i="24"/>
  <c r="A100" i="24"/>
  <c r="E99" i="24"/>
  <c r="D99" i="24"/>
  <c r="C99" i="24"/>
  <c r="B99" i="24"/>
  <c r="A99" i="24"/>
  <c r="E98" i="24"/>
  <c r="D98" i="24"/>
  <c r="C98" i="24"/>
  <c r="B98" i="24"/>
  <c r="A98" i="24"/>
  <c r="E88" i="24"/>
  <c r="D88" i="24"/>
  <c r="C88" i="24"/>
  <c r="B88" i="24"/>
  <c r="BB30" i="24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Q10" i="24"/>
  <c r="AO10" i="24"/>
  <c r="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Q8" i="24"/>
  <c r="AO8" i="24"/>
  <c r="BB7" i="24"/>
  <c r="AX7" i="24"/>
  <c r="AX11" i="24" s="1"/>
  <c r="AT7" i="24"/>
  <c r="AR7" i="24"/>
  <c r="AR11" i="24" s="1"/>
  <c r="AO7" i="24"/>
  <c r="R7" i="24"/>
  <c r="R8" i="24" s="1"/>
  <c r="Q7" i="24"/>
  <c r="Q8" i="24" s="1"/>
  <c r="P7" i="24"/>
  <c r="P8" i="24" s="1"/>
  <c r="O7" i="24"/>
  <c r="O8" i="24" s="1"/>
  <c r="BB6" i="24"/>
  <c r="AT6" i="24"/>
  <c r="AQ6" i="24"/>
  <c r="AO6" i="24"/>
  <c r="R6" i="24"/>
  <c r="R10" i="24" s="1"/>
  <c r="O6" i="24"/>
  <c r="BB5" i="24"/>
  <c r="AT5" i="24"/>
  <c r="AQ5" i="24"/>
  <c r="AO5" i="24"/>
  <c r="R5" i="24"/>
  <c r="Q5" i="24"/>
  <c r="P5" i="24"/>
  <c r="O5" i="24"/>
  <c r="BB4" i="24"/>
  <c r="AT4" i="24"/>
  <c r="AQ4" i="24"/>
  <c r="AO4" i="24"/>
  <c r="R4" i="24"/>
  <c r="Q4" i="24"/>
  <c r="Q6" i="24" s="1"/>
  <c r="Q10" i="24" s="1"/>
  <c r="P4" i="24"/>
  <c r="P6" i="24" s="1"/>
  <c r="P10" i="24" s="1"/>
  <c r="O4" i="24"/>
  <c r="BB3" i="24"/>
  <c r="AT3" i="24"/>
  <c r="AQ3" i="24"/>
  <c r="AO3" i="24"/>
  <c r="R3" i="24"/>
  <c r="Q3" i="24"/>
  <c r="P3" i="24"/>
  <c r="O3" i="24"/>
  <c r="Y2" i="24"/>
  <c r="Y3" i="24" s="1"/>
  <c r="R2" i="24"/>
  <c r="R9" i="24" s="1"/>
  <c r="Q2" i="24"/>
  <c r="Q9" i="24" s="1"/>
  <c r="P2" i="24"/>
  <c r="P9" i="24" s="1"/>
  <c r="O2" i="24"/>
  <c r="O9" i="24" s="1"/>
  <c r="E125" i="23"/>
  <c r="D125" i="23"/>
  <c r="C125" i="23"/>
  <c r="B125" i="23"/>
  <c r="A125" i="23"/>
  <c r="E124" i="23"/>
  <c r="D124" i="23"/>
  <c r="C124" i="23"/>
  <c r="B124" i="23"/>
  <c r="A124" i="23"/>
  <c r="E123" i="23"/>
  <c r="D123" i="23"/>
  <c r="C123" i="23"/>
  <c r="B123" i="23"/>
  <c r="A123" i="23"/>
  <c r="E122" i="23"/>
  <c r="D122" i="23"/>
  <c r="C122" i="23"/>
  <c r="B122" i="23"/>
  <c r="A122" i="23"/>
  <c r="E121" i="23"/>
  <c r="D121" i="23"/>
  <c r="C121" i="23"/>
  <c r="B121" i="23"/>
  <c r="A121" i="23"/>
  <c r="E120" i="23"/>
  <c r="D120" i="23"/>
  <c r="C120" i="23"/>
  <c r="B120" i="23"/>
  <c r="A120" i="23"/>
  <c r="E119" i="23"/>
  <c r="D119" i="23"/>
  <c r="C119" i="23"/>
  <c r="B119" i="23"/>
  <c r="A119" i="23"/>
  <c r="E118" i="23"/>
  <c r="D118" i="23"/>
  <c r="C118" i="23"/>
  <c r="B118" i="23"/>
  <c r="A118" i="23"/>
  <c r="E117" i="23"/>
  <c r="D117" i="23"/>
  <c r="C117" i="23"/>
  <c r="B117" i="23"/>
  <c r="A117" i="23"/>
  <c r="E116" i="23"/>
  <c r="D116" i="23"/>
  <c r="C116" i="23"/>
  <c r="B116" i="23"/>
  <c r="A116" i="23"/>
  <c r="E115" i="23"/>
  <c r="D115" i="23"/>
  <c r="C115" i="23"/>
  <c r="B115" i="23"/>
  <c r="A115" i="23"/>
  <c r="E114" i="23"/>
  <c r="D114" i="23"/>
  <c r="C114" i="23"/>
  <c r="B114" i="23"/>
  <c r="A114" i="23"/>
  <c r="E113" i="23"/>
  <c r="D113" i="23"/>
  <c r="C113" i="23"/>
  <c r="B113" i="23"/>
  <c r="A113" i="23"/>
  <c r="E112" i="23"/>
  <c r="D112" i="23"/>
  <c r="C112" i="23"/>
  <c r="B112" i="23"/>
  <c r="A112" i="23"/>
  <c r="E111" i="23"/>
  <c r="D111" i="23"/>
  <c r="C111" i="23"/>
  <c r="B111" i="23"/>
  <c r="A111" i="23"/>
  <c r="E110" i="23"/>
  <c r="D110" i="23"/>
  <c r="C110" i="23"/>
  <c r="B110" i="23"/>
  <c r="A110" i="23"/>
  <c r="E109" i="23"/>
  <c r="D109" i="23"/>
  <c r="C109" i="23"/>
  <c r="B109" i="23"/>
  <c r="A109" i="23"/>
  <c r="E108" i="23"/>
  <c r="D108" i="23"/>
  <c r="C108" i="23"/>
  <c r="B108" i="23"/>
  <c r="A108" i="23"/>
  <c r="E107" i="23"/>
  <c r="D107" i="23"/>
  <c r="C107" i="23"/>
  <c r="B107" i="23"/>
  <c r="A107" i="23"/>
  <c r="E106" i="23"/>
  <c r="D106" i="23"/>
  <c r="C106" i="23"/>
  <c r="B106" i="23"/>
  <c r="A106" i="23"/>
  <c r="E105" i="23"/>
  <c r="D105" i="23"/>
  <c r="C105" i="23"/>
  <c r="B105" i="23"/>
  <c r="A105" i="23"/>
  <c r="E104" i="23"/>
  <c r="D104" i="23"/>
  <c r="C104" i="23"/>
  <c r="B104" i="23"/>
  <c r="A104" i="23"/>
  <c r="E103" i="23"/>
  <c r="D103" i="23"/>
  <c r="C103" i="23"/>
  <c r="B103" i="23"/>
  <c r="A103" i="23"/>
  <c r="E102" i="23"/>
  <c r="D102" i="23"/>
  <c r="C102" i="23"/>
  <c r="B102" i="23"/>
  <c r="A102" i="23"/>
  <c r="E101" i="23"/>
  <c r="D101" i="23"/>
  <c r="C101" i="23"/>
  <c r="B101" i="23"/>
  <c r="A101" i="23"/>
  <c r="E100" i="23"/>
  <c r="D100" i="23"/>
  <c r="C100" i="23"/>
  <c r="B100" i="23"/>
  <c r="A100" i="23"/>
  <c r="E99" i="23"/>
  <c r="D99" i="23"/>
  <c r="C99" i="23"/>
  <c r="B99" i="23"/>
  <c r="A99" i="23"/>
  <c r="E98" i="23"/>
  <c r="D98" i="23"/>
  <c r="C98" i="23"/>
  <c r="B98" i="23"/>
  <c r="A98" i="23"/>
  <c r="E88" i="23"/>
  <c r="D88" i="23"/>
  <c r="C88" i="23"/>
  <c r="B88" i="23"/>
  <c r="BB30" i="23"/>
  <c r="AT30" i="23"/>
  <c r="AO30" i="23"/>
  <c r="BB29" i="23"/>
  <c r="AT29" i="23"/>
  <c r="AO29" i="23"/>
  <c r="BB28" i="23"/>
  <c r="AT28" i="23"/>
  <c r="AO28" i="23"/>
  <c r="BB27" i="23"/>
  <c r="AT27" i="23"/>
  <c r="AO27" i="23"/>
  <c r="BB26" i="23"/>
  <c r="AT26" i="23"/>
  <c r="AO26" i="23"/>
  <c r="BB25" i="23"/>
  <c r="AT25" i="23"/>
  <c r="AO25" i="23"/>
  <c r="BB24" i="23"/>
  <c r="AT24" i="23"/>
  <c r="AO24" i="23"/>
  <c r="BB23" i="23"/>
  <c r="AT23" i="23"/>
  <c r="AO23" i="23"/>
  <c r="BB22" i="23"/>
  <c r="AT22" i="23"/>
  <c r="AO22" i="23"/>
  <c r="BB21" i="23"/>
  <c r="AT21" i="23"/>
  <c r="AO21" i="23"/>
  <c r="BB20" i="23"/>
  <c r="AT20" i="23"/>
  <c r="AO20" i="23"/>
  <c r="BB19" i="23"/>
  <c r="AT19" i="23"/>
  <c r="AO19" i="23"/>
  <c r="BB18" i="23"/>
  <c r="AT18" i="23"/>
  <c r="AO18" i="23"/>
  <c r="BB17" i="23"/>
  <c r="AT17" i="23"/>
  <c r="AO17" i="23"/>
  <c r="BB16" i="23"/>
  <c r="AT16" i="23"/>
  <c r="AO16" i="23"/>
  <c r="BB15" i="23"/>
  <c r="AT15" i="23"/>
  <c r="AO15" i="23"/>
  <c r="BB14" i="23"/>
  <c r="AT14" i="23"/>
  <c r="AO14" i="23"/>
  <c r="BB13" i="23"/>
  <c r="AT13" i="23"/>
  <c r="AO13" i="23"/>
  <c r="BB12" i="23"/>
  <c r="AT12" i="23"/>
  <c r="AO12" i="23"/>
  <c r="BB11" i="23"/>
  <c r="AT11" i="23"/>
  <c r="AO11" i="23"/>
  <c r="BB10" i="23"/>
  <c r="AX10" i="23"/>
  <c r="AT10" i="23"/>
  <c r="AR10" i="23"/>
  <c r="AQ10" i="23" s="1"/>
  <c r="AO10" i="23"/>
  <c r="BB9" i="23"/>
  <c r="AX9" i="23"/>
  <c r="AX13" i="23" s="1"/>
  <c r="AT9" i="23"/>
  <c r="AR9" i="23"/>
  <c r="AR13" i="23" s="1"/>
  <c r="AQ9" i="23"/>
  <c r="AO9" i="23"/>
  <c r="P9" i="23"/>
  <c r="BB8" i="23"/>
  <c r="AX8" i="23"/>
  <c r="AT8" i="23"/>
  <c r="AR8" i="23"/>
  <c r="AR12" i="23" s="1"/>
  <c r="AQ8" i="23"/>
  <c r="AO8" i="23"/>
  <c r="BB7" i="23"/>
  <c r="AX7" i="23"/>
  <c r="AX11" i="23" s="1"/>
  <c r="AT7" i="23"/>
  <c r="AR7" i="23"/>
  <c r="AR11" i="23" s="1"/>
  <c r="AO7" i="23"/>
  <c r="R7" i="23"/>
  <c r="R8" i="23" s="1"/>
  <c r="Q7" i="23"/>
  <c r="Q8" i="23" s="1"/>
  <c r="P7" i="23"/>
  <c r="P8" i="23" s="1"/>
  <c r="O7" i="23"/>
  <c r="BB6" i="23"/>
  <c r="AT6" i="23"/>
  <c r="AQ6" i="23"/>
  <c r="AO6" i="23"/>
  <c r="Q6" i="23"/>
  <c r="Q10" i="23" s="1"/>
  <c r="BB5" i="23"/>
  <c r="AT5" i="23"/>
  <c r="AQ5" i="23"/>
  <c r="AO5" i="23"/>
  <c r="R5" i="23"/>
  <c r="R6" i="23" s="1"/>
  <c r="R10" i="23" s="1"/>
  <c r="Q5" i="23"/>
  <c r="P5" i="23"/>
  <c r="O5" i="23"/>
  <c r="BB4" i="23"/>
  <c r="AT4" i="23"/>
  <c r="AQ4" i="23"/>
  <c r="AO4" i="23"/>
  <c r="R4" i="23"/>
  <c r="Q4" i="23"/>
  <c r="P4" i="23"/>
  <c r="P6" i="23" s="1"/>
  <c r="P10" i="23" s="1"/>
  <c r="O4" i="23"/>
  <c r="O6" i="23" s="1"/>
  <c r="BB3" i="23"/>
  <c r="AT3" i="23"/>
  <c r="AQ3" i="23"/>
  <c r="AO3" i="23"/>
  <c r="R3" i="23"/>
  <c r="Q3" i="23"/>
  <c r="P3" i="23"/>
  <c r="O3" i="23"/>
  <c r="R2" i="23"/>
  <c r="R9" i="23" s="1"/>
  <c r="Q2" i="23"/>
  <c r="Q9" i="23" s="1"/>
  <c r="P2" i="23"/>
  <c r="O2" i="23"/>
  <c r="O8" i="23" s="1"/>
  <c r="E125" i="20"/>
  <c r="D125" i="20"/>
  <c r="C125" i="20"/>
  <c r="B125" i="20"/>
  <c r="A125" i="20"/>
  <c r="E124" i="20"/>
  <c r="D124" i="20"/>
  <c r="C124" i="20"/>
  <c r="B124" i="20"/>
  <c r="A124" i="20"/>
  <c r="E123" i="20"/>
  <c r="D123" i="20"/>
  <c r="C123" i="20"/>
  <c r="B123" i="20"/>
  <c r="A123" i="20"/>
  <c r="E122" i="20"/>
  <c r="D122" i="20"/>
  <c r="C122" i="20"/>
  <c r="B122" i="20"/>
  <c r="A122" i="20"/>
  <c r="E121" i="20"/>
  <c r="D121" i="20"/>
  <c r="C121" i="20"/>
  <c r="B121" i="20"/>
  <c r="A121" i="20"/>
  <c r="E120" i="20"/>
  <c r="D120" i="20"/>
  <c r="C120" i="20"/>
  <c r="B120" i="20"/>
  <c r="A120" i="20"/>
  <c r="E119" i="20"/>
  <c r="D119" i="20"/>
  <c r="C119" i="20"/>
  <c r="B119" i="20"/>
  <c r="A119" i="20"/>
  <c r="E118" i="20"/>
  <c r="D118" i="20"/>
  <c r="C118" i="20"/>
  <c r="B118" i="20"/>
  <c r="A118" i="20"/>
  <c r="E117" i="20"/>
  <c r="D117" i="20"/>
  <c r="C117" i="20"/>
  <c r="B117" i="20"/>
  <c r="A117" i="20"/>
  <c r="E116" i="20"/>
  <c r="D116" i="20"/>
  <c r="C116" i="20"/>
  <c r="B116" i="20"/>
  <c r="A116" i="20"/>
  <c r="E115" i="20"/>
  <c r="D115" i="20"/>
  <c r="C115" i="20"/>
  <c r="B115" i="20"/>
  <c r="A115" i="20"/>
  <c r="E114" i="20"/>
  <c r="D114" i="20"/>
  <c r="C114" i="20"/>
  <c r="B114" i="20"/>
  <c r="A114" i="20"/>
  <c r="E113" i="20"/>
  <c r="D113" i="20"/>
  <c r="C113" i="20"/>
  <c r="B113" i="20"/>
  <c r="A113" i="20"/>
  <c r="E112" i="20"/>
  <c r="D112" i="20"/>
  <c r="C112" i="20"/>
  <c r="B112" i="20"/>
  <c r="A112" i="20"/>
  <c r="E111" i="20"/>
  <c r="D111" i="20"/>
  <c r="C111" i="20"/>
  <c r="B111" i="20"/>
  <c r="A111" i="20"/>
  <c r="E110" i="20"/>
  <c r="D110" i="20"/>
  <c r="C110" i="20"/>
  <c r="B110" i="20"/>
  <c r="A110" i="20"/>
  <c r="E109" i="20"/>
  <c r="D109" i="20"/>
  <c r="C109" i="20"/>
  <c r="B109" i="20"/>
  <c r="A109" i="20"/>
  <c r="E108" i="20"/>
  <c r="D108" i="20"/>
  <c r="C108" i="20"/>
  <c r="B108" i="20"/>
  <c r="A108" i="20"/>
  <c r="E107" i="20"/>
  <c r="D107" i="20"/>
  <c r="C107" i="20"/>
  <c r="B107" i="20"/>
  <c r="A107" i="20"/>
  <c r="E106" i="20"/>
  <c r="D106" i="20"/>
  <c r="C106" i="20"/>
  <c r="B106" i="20"/>
  <c r="A106" i="20"/>
  <c r="E105" i="20"/>
  <c r="D105" i="20"/>
  <c r="C105" i="20"/>
  <c r="B105" i="20"/>
  <c r="A105" i="20"/>
  <c r="E104" i="20"/>
  <c r="D104" i="20"/>
  <c r="C104" i="20"/>
  <c r="B104" i="20"/>
  <c r="A104" i="20"/>
  <c r="E103" i="20"/>
  <c r="D103" i="20"/>
  <c r="C103" i="20"/>
  <c r="B103" i="20"/>
  <c r="A103" i="20"/>
  <c r="E102" i="20"/>
  <c r="D102" i="20"/>
  <c r="C102" i="20"/>
  <c r="B102" i="20"/>
  <c r="A102" i="20"/>
  <c r="E101" i="20"/>
  <c r="D101" i="20"/>
  <c r="C101" i="20"/>
  <c r="B101" i="20"/>
  <c r="A101" i="20"/>
  <c r="E100" i="20"/>
  <c r="D100" i="20"/>
  <c r="C100" i="20"/>
  <c r="B100" i="20"/>
  <c r="A100" i="20"/>
  <c r="E99" i="20"/>
  <c r="D99" i="20"/>
  <c r="C99" i="20"/>
  <c r="B99" i="20"/>
  <c r="A99" i="20"/>
  <c r="E98" i="20"/>
  <c r="D98" i="20"/>
  <c r="C98" i="20"/>
  <c r="B98" i="20"/>
  <c r="A98" i="20"/>
  <c r="E88" i="20"/>
  <c r="D88" i="20"/>
  <c r="C88" i="20"/>
  <c r="B88" i="20"/>
  <c r="R8" i="20"/>
  <c r="O8" i="20"/>
  <c r="R7" i="20"/>
  <c r="Q7" i="20"/>
  <c r="Q8" i="20" s="1"/>
  <c r="P7" i="20"/>
  <c r="P8" i="20" s="1"/>
  <c r="O7" i="20"/>
  <c r="R5" i="20"/>
  <c r="Q5" i="20"/>
  <c r="P5" i="20"/>
  <c r="O5" i="20"/>
  <c r="R4" i="20"/>
  <c r="R6" i="20" s="1"/>
  <c r="R10" i="20" s="1"/>
  <c r="Q4" i="20"/>
  <c r="Q6" i="20" s="1"/>
  <c r="Q10" i="20" s="1"/>
  <c r="P4" i="20"/>
  <c r="P6" i="20" s="1"/>
  <c r="P10" i="20" s="1"/>
  <c r="O4" i="20"/>
  <c r="O6" i="20" s="1"/>
  <c r="R3" i="20"/>
  <c r="Q3" i="20"/>
  <c r="P3" i="20"/>
  <c r="O3" i="20"/>
  <c r="O9" i="20" s="1"/>
  <c r="R2" i="20"/>
  <c r="R9" i="20" s="1"/>
  <c r="Q2" i="20"/>
  <c r="Q9" i="20" s="1"/>
  <c r="P2" i="20"/>
  <c r="P9" i="20" s="1"/>
  <c r="O2" i="20"/>
  <c r="AS7" i="30" l="1"/>
  <c r="AS12" i="30"/>
  <c r="AS11" i="30"/>
  <c r="AS9" i="30"/>
  <c r="AS13" i="30"/>
  <c r="AR20" i="30"/>
  <c r="AQ16" i="30"/>
  <c r="AS16" i="30" s="1"/>
  <c r="Y4" i="30"/>
  <c r="G2" i="30" s="1"/>
  <c r="Y5" i="30"/>
  <c r="Y6" i="30" s="1"/>
  <c r="AX22" i="30"/>
  <c r="AQ17" i="30"/>
  <c r="AS17" i="30" s="1"/>
  <c r="AR21" i="30"/>
  <c r="AX20" i="30"/>
  <c r="AX21" i="30"/>
  <c r="AX19" i="30"/>
  <c r="AR19" i="30"/>
  <c r="AQ15" i="30"/>
  <c r="AS15" i="30" s="1"/>
  <c r="AR18" i="30"/>
  <c r="AQ14" i="30"/>
  <c r="AS14" i="30" s="1"/>
  <c r="AS11" i="29"/>
  <c r="AS9" i="29"/>
  <c r="AS13" i="29"/>
  <c r="AQ16" i="29"/>
  <c r="AS16" i="29" s="1"/>
  <c r="AR20" i="29"/>
  <c r="AX19" i="29"/>
  <c r="AX21" i="29"/>
  <c r="AX16" i="29"/>
  <c r="AQ14" i="29"/>
  <c r="AS14" i="29" s="1"/>
  <c r="AR18" i="29"/>
  <c r="AR21" i="29"/>
  <c r="AQ17" i="29"/>
  <c r="AS17" i="29" s="1"/>
  <c r="AX18" i="29"/>
  <c r="AR19" i="29"/>
  <c r="AQ15" i="29"/>
  <c r="AS15" i="29" s="1"/>
  <c r="H2" i="29"/>
  <c r="F2" i="29"/>
  <c r="AP4" i="27"/>
  <c r="AS4" i="27" s="1"/>
  <c r="AP5" i="27"/>
  <c r="AS5" i="27" s="1"/>
  <c r="AP8" i="27"/>
  <c r="AS8" i="27" s="1"/>
  <c r="AP13" i="27"/>
  <c r="AX15" i="27"/>
  <c r="AR17" i="27"/>
  <c r="AQ13" i="27"/>
  <c r="Y2" i="27"/>
  <c r="Y3" i="27" s="1"/>
  <c r="O10" i="27"/>
  <c r="AX17" i="27"/>
  <c r="AR15" i="27"/>
  <c r="AQ11" i="27"/>
  <c r="AR20" i="27"/>
  <c r="AQ16" i="27"/>
  <c r="AP17" i="27"/>
  <c r="AP21" i="27"/>
  <c r="AP25" i="27"/>
  <c r="AP27" i="27"/>
  <c r="AT88" i="27"/>
  <c r="AP7" i="27"/>
  <c r="AP11" i="27"/>
  <c r="AP15" i="27"/>
  <c r="AP19" i="27"/>
  <c r="AP23" i="27"/>
  <c r="AP29" i="27"/>
  <c r="AP3" i="27"/>
  <c r="AS3" i="27" s="1"/>
  <c r="AQ7" i="27"/>
  <c r="O9" i="27"/>
  <c r="AP14" i="27"/>
  <c r="AX14" i="27"/>
  <c r="AP6" i="27"/>
  <c r="AS6" i="27" s="1"/>
  <c r="AP12" i="27"/>
  <c r="AX12" i="27"/>
  <c r="AR14" i="27"/>
  <c r="AP16" i="27"/>
  <c r="AP18" i="27"/>
  <c r="AP20" i="27"/>
  <c r="AP22" i="27"/>
  <c r="AP24" i="27"/>
  <c r="AP26" i="27"/>
  <c r="AP28" i="27"/>
  <c r="AP30" i="27"/>
  <c r="R9" i="27"/>
  <c r="AQ12" i="27"/>
  <c r="AP10" i="27"/>
  <c r="AS10" i="27" s="1"/>
  <c r="AP9" i="27"/>
  <c r="AS9" i="27" s="1"/>
  <c r="AP13" i="26"/>
  <c r="AP4" i="26"/>
  <c r="AS4" i="26" s="1"/>
  <c r="AP23" i="26"/>
  <c r="AX15" i="26"/>
  <c r="AQ13" i="26"/>
  <c r="AR17" i="26"/>
  <c r="Y2" i="26"/>
  <c r="Y3" i="26" s="1"/>
  <c r="O10" i="26"/>
  <c r="AR16" i="26"/>
  <c r="AQ12" i="26"/>
  <c r="AX17" i="26"/>
  <c r="AR15" i="26"/>
  <c r="AQ11" i="26"/>
  <c r="AP8" i="26"/>
  <c r="AP17" i="26"/>
  <c r="AP21" i="26"/>
  <c r="AP29" i="26"/>
  <c r="AT88" i="26"/>
  <c r="AP7" i="26"/>
  <c r="AQ8" i="26"/>
  <c r="AP11" i="26"/>
  <c r="AP19" i="26"/>
  <c r="AP27" i="26"/>
  <c r="AP3" i="26"/>
  <c r="AS3" i="26" s="1"/>
  <c r="AQ7" i="26"/>
  <c r="AP14" i="26"/>
  <c r="AX14" i="26"/>
  <c r="AP15" i="26"/>
  <c r="AP25" i="26"/>
  <c r="AP6" i="26"/>
  <c r="AS6" i="26" s="1"/>
  <c r="AP12" i="26"/>
  <c r="AX12" i="26"/>
  <c r="AR14" i="26"/>
  <c r="AP16" i="26"/>
  <c r="AP18" i="26"/>
  <c r="AP20" i="26"/>
  <c r="AP22" i="26"/>
  <c r="AP24" i="26"/>
  <c r="AP26" i="26"/>
  <c r="AP28" i="26"/>
  <c r="AP30" i="26"/>
  <c r="AP5" i="26"/>
  <c r="AS5" i="26" s="1"/>
  <c r="AP10" i="26"/>
  <c r="AS10" i="26" s="1"/>
  <c r="AP9" i="26"/>
  <c r="AS9" i="26" s="1"/>
  <c r="AP13" i="25"/>
  <c r="AR17" i="25"/>
  <c r="AQ13" i="25"/>
  <c r="H2" i="25"/>
  <c r="F2" i="25"/>
  <c r="Y5" i="25"/>
  <c r="Y6" i="25" s="1"/>
  <c r="AX17" i="25"/>
  <c r="AR18" i="25"/>
  <c r="AQ14" i="25"/>
  <c r="AR16" i="25"/>
  <c r="AQ12" i="25"/>
  <c r="AX15" i="25"/>
  <c r="AR15" i="25"/>
  <c r="AQ11" i="25"/>
  <c r="AX16" i="25"/>
  <c r="AP4" i="25"/>
  <c r="AS4" i="25" s="1"/>
  <c r="AP8" i="25"/>
  <c r="AS8" i="25" s="1"/>
  <c r="AQ9" i="25"/>
  <c r="AP15" i="25"/>
  <c r="AP17" i="25"/>
  <c r="AP19" i="25"/>
  <c r="AP21" i="25"/>
  <c r="AP23" i="25"/>
  <c r="AP25" i="25"/>
  <c r="AP27" i="25"/>
  <c r="AP29" i="25"/>
  <c r="AT88" i="25"/>
  <c r="AP3" i="25"/>
  <c r="AS3" i="25" s="1"/>
  <c r="AQ7" i="25"/>
  <c r="AP14" i="25"/>
  <c r="AX14" i="25"/>
  <c r="AP11" i="25"/>
  <c r="AP6" i="25"/>
  <c r="AS6" i="25" s="1"/>
  <c r="AP12" i="25"/>
  <c r="AP16" i="25"/>
  <c r="AP18" i="25"/>
  <c r="AP20" i="25"/>
  <c r="AP22" i="25"/>
  <c r="AP24" i="25"/>
  <c r="AP26" i="25"/>
  <c r="AP28" i="25"/>
  <c r="AP30" i="25"/>
  <c r="AP5" i="25"/>
  <c r="AS5" i="25" s="1"/>
  <c r="AP10" i="25"/>
  <c r="AS10" i="25" s="1"/>
  <c r="AP7" i="25"/>
  <c r="AP9" i="25"/>
  <c r="AP13" i="24"/>
  <c r="AX15" i="24"/>
  <c r="AR18" i="24"/>
  <c r="AQ14" i="24"/>
  <c r="Y4" i="24"/>
  <c r="G2" i="24" s="1"/>
  <c r="Y5" i="24"/>
  <c r="Y6" i="24" s="1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S8" i="24" s="1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S10" i="24" s="1"/>
  <c r="AP9" i="24"/>
  <c r="AP4" i="23"/>
  <c r="AS4" i="23" s="1"/>
  <c r="AP29" i="23"/>
  <c r="AP8" i="23"/>
  <c r="AS8" i="23" s="1"/>
  <c r="AP13" i="23"/>
  <c r="AX15" i="23"/>
  <c r="Y2" i="23"/>
  <c r="Y3" i="23" s="1"/>
  <c r="O10" i="23"/>
  <c r="AR17" i="23"/>
  <c r="AQ13" i="23"/>
  <c r="AR16" i="23"/>
  <c r="AQ12" i="23"/>
  <c r="AX17" i="23"/>
  <c r="AR15" i="23"/>
  <c r="AQ11" i="23"/>
  <c r="AP15" i="23"/>
  <c r="AP19" i="23"/>
  <c r="AP27" i="23"/>
  <c r="AT88" i="23"/>
  <c r="AP7" i="23"/>
  <c r="AP11" i="23"/>
  <c r="AP17" i="23"/>
  <c r="AP21" i="23"/>
  <c r="AP23" i="23"/>
  <c r="AP25" i="23"/>
  <c r="AP3" i="23"/>
  <c r="AS3" i="23" s="1"/>
  <c r="AQ7" i="23"/>
  <c r="O9" i="23"/>
  <c r="AP14" i="23"/>
  <c r="AX14" i="23"/>
  <c r="AP6" i="23"/>
  <c r="AS6" i="23" s="1"/>
  <c r="AP12" i="23"/>
  <c r="AX12" i="23"/>
  <c r="AR14" i="23"/>
  <c r="AP16" i="23"/>
  <c r="AP18" i="23"/>
  <c r="AP20" i="23"/>
  <c r="AP22" i="23"/>
  <c r="AP24" i="23"/>
  <c r="AP26" i="23"/>
  <c r="AP28" i="23"/>
  <c r="AP30" i="23"/>
  <c r="AP5" i="23"/>
  <c r="AS5" i="23" s="1"/>
  <c r="AP10" i="23"/>
  <c r="AS10" i="23" s="1"/>
  <c r="AP9" i="23"/>
  <c r="AS9" i="23" s="1"/>
  <c r="O10" i="20"/>
  <c r="Y2" i="20"/>
  <c r="Y3" i="20" s="1"/>
  <c r="Y4" i="20" s="1"/>
  <c r="G2" i="20" s="1"/>
  <c r="AQ4" i="9"/>
  <c r="AQ5" i="9"/>
  <c r="AQ6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" i="9"/>
  <c r="AR8" i="9"/>
  <c r="AR9" i="9"/>
  <c r="AR10" i="9"/>
  <c r="AR11" i="9"/>
  <c r="AR12" i="9"/>
  <c r="AR16" i="9" s="1"/>
  <c r="AR20" i="9" s="1"/>
  <c r="AR24" i="9" s="1"/>
  <c r="AR28" i="9" s="1"/>
  <c r="AR13" i="9"/>
  <c r="AR17" i="9" s="1"/>
  <c r="AR21" i="9" s="1"/>
  <c r="AR25" i="9" s="1"/>
  <c r="AR29" i="9" s="1"/>
  <c r="AR14" i="9"/>
  <c r="AR18" i="9" s="1"/>
  <c r="AR22" i="9" s="1"/>
  <c r="AR26" i="9" s="1"/>
  <c r="AR30" i="9" s="1"/>
  <c r="AR15" i="9"/>
  <c r="AR19" i="9" s="1"/>
  <c r="AR23" i="9" s="1"/>
  <c r="AR27" i="9" s="1"/>
  <c r="AR7" i="9"/>
  <c r="AX11" i="9"/>
  <c r="AX12" i="9"/>
  <c r="AX13" i="9"/>
  <c r="AX14" i="9"/>
  <c r="AX15" i="9"/>
  <c r="AX19" i="9" s="1"/>
  <c r="AX23" i="9" s="1"/>
  <c r="AX27" i="9" s="1"/>
  <c r="AX16" i="9"/>
  <c r="AX20" i="9" s="1"/>
  <c r="AX24" i="9" s="1"/>
  <c r="AX28" i="9" s="1"/>
  <c r="AX17" i="9"/>
  <c r="AX21" i="9" s="1"/>
  <c r="AX25" i="9" s="1"/>
  <c r="AX29" i="9" s="1"/>
  <c r="AX18" i="9"/>
  <c r="AX22" i="9" s="1"/>
  <c r="AX26" i="9" s="1"/>
  <c r="AX30" i="9" s="1"/>
  <c r="AX9" i="9"/>
  <c r="AX10" i="9"/>
  <c r="AX8" i="9"/>
  <c r="AX7" i="9"/>
  <c r="BB4" i="9"/>
  <c r="BB5" i="9"/>
  <c r="BB6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98" i="9"/>
  <c r="AS11" i="26" l="1"/>
  <c r="AR22" i="30"/>
  <c r="AQ18" i="30"/>
  <c r="AS18" i="30" s="1"/>
  <c r="H2" i="30"/>
  <c r="AQ21" i="30"/>
  <c r="AS21" i="30" s="1"/>
  <c r="AR25" i="30"/>
  <c r="AQ19" i="30"/>
  <c r="AS19" i="30" s="1"/>
  <c r="AR23" i="30"/>
  <c r="AX25" i="30"/>
  <c r="AX26" i="30"/>
  <c r="AX23" i="30"/>
  <c r="AX24" i="30"/>
  <c r="AR24" i="30"/>
  <c r="AQ20" i="30"/>
  <c r="AS20" i="30" s="1"/>
  <c r="G3" i="29"/>
  <c r="I2" i="29"/>
  <c r="AX22" i="29"/>
  <c r="AX23" i="29"/>
  <c r="AX20" i="29"/>
  <c r="AR23" i="29"/>
  <c r="AQ19" i="29"/>
  <c r="AS19" i="29" s="1"/>
  <c r="AR25" i="29"/>
  <c r="AQ21" i="29"/>
  <c r="AS21" i="29" s="1"/>
  <c r="AQ20" i="29"/>
  <c r="AS20" i="29" s="1"/>
  <c r="AR24" i="29"/>
  <c r="AQ18" i="29"/>
  <c r="AS18" i="29" s="1"/>
  <c r="AR22" i="29"/>
  <c r="AX25" i="29"/>
  <c r="AS16" i="27"/>
  <c r="AS13" i="27"/>
  <c r="AR19" i="27"/>
  <c r="AQ15" i="27"/>
  <c r="AS15" i="27" s="1"/>
  <c r="AR21" i="27"/>
  <c r="AQ17" i="27"/>
  <c r="AS17" i="27" s="1"/>
  <c r="AR18" i="27"/>
  <c r="AQ14" i="27"/>
  <c r="AS14" i="27" s="1"/>
  <c r="AX21" i="27"/>
  <c r="AX18" i="27"/>
  <c r="AX16" i="27"/>
  <c r="AS11" i="27"/>
  <c r="AR24" i="27"/>
  <c r="AQ20" i="27"/>
  <c r="AS20" i="27" s="1"/>
  <c r="AS12" i="27"/>
  <c r="AS7" i="27"/>
  <c r="Y4" i="27"/>
  <c r="G2" i="27" s="1"/>
  <c r="Y5" i="27"/>
  <c r="Y6" i="27" s="1"/>
  <c r="AX19" i="27"/>
  <c r="AS12" i="26"/>
  <c r="AS13" i="26"/>
  <c r="AS8" i="26"/>
  <c r="AR18" i="26"/>
  <c r="AQ14" i="26"/>
  <c r="AS14" i="26" s="1"/>
  <c r="AR21" i="26"/>
  <c r="AQ17" i="26"/>
  <c r="AS17" i="26" s="1"/>
  <c r="AX21" i="26"/>
  <c r="AR20" i="26"/>
  <c r="AQ16" i="26"/>
  <c r="AS16" i="26" s="1"/>
  <c r="AX16" i="26"/>
  <c r="AX18" i="26"/>
  <c r="AX19" i="26"/>
  <c r="Y4" i="26"/>
  <c r="G2" i="26" s="1"/>
  <c r="Y5" i="26"/>
  <c r="Y6" i="26" s="1"/>
  <c r="AS7" i="26"/>
  <c r="AR19" i="26"/>
  <c r="AQ15" i="26"/>
  <c r="AS15" i="26" s="1"/>
  <c r="AS12" i="24"/>
  <c r="AS12" i="25"/>
  <c r="AS13" i="25"/>
  <c r="AS9" i="25"/>
  <c r="AS11" i="25"/>
  <c r="AS7" i="25"/>
  <c r="AS14" i="25"/>
  <c r="AR20" i="25"/>
  <c r="AQ16" i="25"/>
  <c r="AS16" i="25" s="1"/>
  <c r="G3" i="25"/>
  <c r="I2" i="25"/>
  <c r="AX19" i="25"/>
  <c r="AX18" i="25"/>
  <c r="AX20" i="25"/>
  <c r="AR22" i="25"/>
  <c r="AQ18" i="25"/>
  <c r="AS18" i="25" s="1"/>
  <c r="AQ15" i="25"/>
  <c r="AS15" i="25" s="1"/>
  <c r="AR19" i="25"/>
  <c r="AX21" i="25"/>
  <c r="AR21" i="25"/>
  <c r="AQ17" i="25"/>
  <c r="AS17" i="25" s="1"/>
  <c r="AS14" i="24"/>
  <c r="AS9" i="24"/>
  <c r="AS7" i="24"/>
  <c r="AS11" i="24"/>
  <c r="AS13" i="24"/>
  <c r="H2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AS12" i="23"/>
  <c r="AS13" i="23"/>
  <c r="AS11" i="23"/>
  <c r="AS7" i="23"/>
  <c r="AR19" i="23"/>
  <c r="AQ15" i="23"/>
  <c r="AS15" i="23" s="1"/>
  <c r="AX21" i="23"/>
  <c r="Y4" i="23"/>
  <c r="G2" i="23" s="1"/>
  <c r="Y5" i="23"/>
  <c r="Y6" i="23" s="1"/>
  <c r="AR18" i="23"/>
  <c r="AQ14" i="23"/>
  <c r="AS14" i="23" s="1"/>
  <c r="AX18" i="23"/>
  <c r="AR20" i="23"/>
  <c r="AQ16" i="23"/>
  <c r="AS16" i="23" s="1"/>
  <c r="AX16" i="23"/>
  <c r="AR21" i="23"/>
  <c r="AQ17" i="23"/>
  <c r="AS17" i="23" s="1"/>
  <c r="AX19" i="23"/>
  <c r="Y5" i="20"/>
  <c r="Y6" i="20" s="1"/>
  <c r="H2" i="20"/>
  <c r="F2" i="20"/>
  <c r="AT4" i="9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R28" i="30" l="1"/>
  <c r="AQ28" i="30" s="1"/>
  <c r="AS28" i="30" s="1"/>
  <c r="AQ24" i="30"/>
  <c r="AS24" i="30" s="1"/>
  <c r="AR26" i="30"/>
  <c r="AQ22" i="30"/>
  <c r="AS22" i="30" s="1"/>
  <c r="AQ23" i="30"/>
  <c r="AS23" i="30" s="1"/>
  <c r="AR27" i="30"/>
  <c r="AQ27" i="30" s="1"/>
  <c r="AS27" i="30" s="1"/>
  <c r="AX28" i="30"/>
  <c r="AX27" i="30"/>
  <c r="AQ25" i="30"/>
  <c r="AS25" i="30" s="1"/>
  <c r="AR29" i="30"/>
  <c r="AQ29" i="30" s="1"/>
  <c r="AS29" i="30" s="1"/>
  <c r="G3" i="30"/>
  <c r="I2" i="30"/>
  <c r="AX30" i="30"/>
  <c r="F2" i="30"/>
  <c r="AX29" i="30"/>
  <c r="AX29" i="29"/>
  <c r="AR27" i="29"/>
  <c r="AQ27" i="29" s="1"/>
  <c r="AS27" i="29" s="1"/>
  <c r="AQ23" i="29"/>
  <c r="AS23" i="29" s="1"/>
  <c r="AX24" i="29"/>
  <c r="H3" i="29"/>
  <c r="F3" i="29" s="1"/>
  <c r="AQ24" i="29"/>
  <c r="AS24" i="29" s="1"/>
  <c r="AR28" i="29"/>
  <c r="AQ28" i="29" s="1"/>
  <c r="AS28" i="29" s="1"/>
  <c r="AX27" i="29"/>
  <c r="AQ22" i="29"/>
  <c r="AS22" i="29" s="1"/>
  <c r="AR26" i="29"/>
  <c r="AR29" i="29"/>
  <c r="AQ29" i="29" s="1"/>
  <c r="AS29" i="29" s="1"/>
  <c r="AQ25" i="29"/>
  <c r="AS25" i="29" s="1"/>
  <c r="AX26" i="29"/>
  <c r="J2" i="29"/>
  <c r="AX22" i="27"/>
  <c r="AR25" i="27"/>
  <c r="AQ21" i="27"/>
  <c r="AS21" i="27" s="1"/>
  <c r="AX23" i="27"/>
  <c r="AR28" i="27"/>
  <c r="AQ28" i="27" s="1"/>
  <c r="AS28" i="27" s="1"/>
  <c r="AQ24" i="27"/>
  <c r="AS24" i="27" s="1"/>
  <c r="AR22" i="27"/>
  <c r="AQ18" i="27"/>
  <c r="AS18" i="27" s="1"/>
  <c r="AR23" i="27"/>
  <c r="AQ19" i="27"/>
  <c r="AS19" i="27" s="1"/>
  <c r="AX25" i="27"/>
  <c r="H2" i="27"/>
  <c r="F2" i="27" s="1"/>
  <c r="AX20" i="27"/>
  <c r="AX20" i="26"/>
  <c r="AR25" i="26"/>
  <c r="AQ21" i="26"/>
  <c r="AS21" i="26" s="1"/>
  <c r="H2" i="26"/>
  <c r="AX23" i="26"/>
  <c r="AR24" i="26"/>
  <c r="AQ20" i="26"/>
  <c r="AS20" i="26" s="1"/>
  <c r="AR23" i="26"/>
  <c r="AQ19" i="26"/>
  <c r="AS19" i="26" s="1"/>
  <c r="AX22" i="26"/>
  <c r="AX25" i="26"/>
  <c r="AR22" i="26"/>
  <c r="AQ18" i="26"/>
  <c r="AS18" i="26" s="1"/>
  <c r="AX23" i="25"/>
  <c r="H3" i="25"/>
  <c r="F3" i="25"/>
  <c r="AX22" i="25"/>
  <c r="AR25" i="25"/>
  <c r="AQ21" i="25"/>
  <c r="AS21" i="25" s="1"/>
  <c r="J2" i="25"/>
  <c r="AX25" i="25"/>
  <c r="AR26" i="25"/>
  <c r="AQ22" i="25"/>
  <c r="AS22" i="25" s="1"/>
  <c r="AR24" i="25"/>
  <c r="AQ20" i="25"/>
  <c r="AS20" i="25" s="1"/>
  <c r="AQ19" i="25"/>
  <c r="AS19" i="25" s="1"/>
  <c r="AR23" i="25"/>
  <c r="AX24" i="25"/>
  <c r="AR23" i="24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AX23" i="23"/>
  <c r="AR25" i="23"/>
  <c r="AQ21" i="23"/>
  <c r="AS21" i="23" s="1"/>
  <c r="AR24" i="23"/>
  <c r="AQ20" i="23"/>
  <c r="AS20" i="23" s="1"/>
  <c r="AX22" i="23"/>
  <c r="H2" i="23"/>
  <c r="AR22" i="23"/>
  <c r="AQ18" i="23"/>
  <c r="AS18" i="23" s="1"/>
  <c r="AX25" i="23"/>
  <c r="AX20" i="23"/>
  <c r="AR23" i="23"/>
  <c r="AQ19" i="23"/>
  <c r="AS19" i="23" s="1"/>
  <c r="G3" i="20"/>
  <c r="I2" i="20"/>
  <c r="AT88" i="9"/>
  <c r="J2" i="30" l="1"/>
  <c r="H3" i="30"/>
  <c r="F3" i="30" s="1"/>
  <c r="AR30" i="30"/>
  <c r="AQ30" i="30" s="1"/>
  <c r="AS30" i="30" s="1"/>
  <c r="AQ26" i="30"/>
  <c r="AS26" i="30" s="1"/>
  <c r="AX28" i="29"/>
  <c r="G4" i="29"/>
  <c r="I3" i="29"/>
  <c r="AR30" i="29"/>
  <c r="AQ30" i="29" s="1"/>
  <c r="AS30" i="29" s="1"/>
  <c r="AQ26" i="29"/>
  <c r="AS26" i="29" s="1"/>
  <c r="AX30" i="29"/>
  <c r="AR29" i="27"/>
  <c r="AQ29" i="27" s="1"/>
  <c r="AS29" i="27" s="1"/>
  <c r="AQ25" i="27"/>
  <c r="AS25" i="27" s="1"/>
  <c r="AX29" i="27"/>
  <c r="AX26" i="27"/>
  <c r="AX27" i="27"/>
  <c r="AR27" i="27"/>
  <c r="AQ27" i="27" s="1"/>
  <c r="AS27" i="27" s="1"/>
  <c r="AQ23" i="27"/>
  <c r="AS23" i="27" s="1"/>
  <c r="AR26" i="27"/>
  <c r="AQ22" i="27"/>
  <c r="AS22" i="27" s="1"/>
  <c r="AX24" i="27"/>
  <c r="G3" i="27"/>
  <c r="I2" i="27"/>
  <c r="AR29" i="26"/>
  <c r="AQ29" i="26" s="1"/>
  <c r="AS29" i="26" s="1"/>
  <c r="AQ25" i="26"/>
  <c r="AS25" i="26" s="1"/>
  <c r="AX27" i="26"/>
  <c r="AR28" i="26"/>
  <c r="AQ28" i="26" s="1"/>
  <c r="AS28" i="26" s="1"/>
  <c r="AQ24" i="26"/>
  <c r="AS24" i="26" s="1"/>
  <c r="AR26" i="26"/>
  <c r="AQ22" i="26"/>
  <c r="AS22" i="26" s="1"/>
  <c r="AX26" i="26"/>
  <c r="G3" i="26"/>
  <c r="I2" i="26"/>
  <c r="AX24" i="26"/>
  <c r="AX29" i="26"/>
  <c r="AR27" i="26"/>
  <c r="AQ27" i="26" s="1"/>
  <c r="AS27" i="26" s="1"/>
  <c r="AQ23" i="26"/>
  <c r="AS23" i="26" s="1"/>
  <c r="F2" i="26"/>
  <c r="AR28" i="25"/>
  <c r="AQ28" i="25" s="1"/>
  <c r="AS28" i="25" s="1"/>
  <c r="AQ24" i="25"/>
  <c r="AS24" i="25" s="1"/>
  <c r="AQ25" i="25"/>
  <c r="AS25" i="25" s="1"/>
  <c r="AR29" i="25"/>
  <c r="AQ29" i="25" s="1"/>
  <c r="AS29" i="25" s="1"/>
  <c r="AR30" i="25"/>
  <c r="AQ30" i="25" s="1"/>
  <c r="AS30" i="25" s="1"/>
  <c r="AQ26" i="25"/>
  <c r="AS26" i="25" s="1"/>
  <c r="AX26" i="25"/>
  <c r="AX29" i="25"/>
  <c r="AX28" i="25"/>
  <c r="G4" i="25"/>
  <c r="I3" i="25"/>
  <c r="AR27" i="25"/>
  <c r="AQ27" i="25" s="1"/>
  <c r="AS27" i="25" s="1"/>
  <c r="AQ23" i="25"/>
  <c r="AS23" i="25" s="1"/>
  <c r="AX27" i="25"/>
  <c r="J2" i="24"/>
  <c r="H3" i="24"/>
  <c r="F3" i="24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AR27" i="23"/>
  <c r="AQ27" i="23" s="1"/>
  <c r="AS27" i="23" s="1"/>
  <c r="AQ23" i="23"/>
  <c r="AS23" i="23" s="1"/>
  <c r="G3" i="23"/>
  <c r="I2" i="23"/>
  <c r="AX24" i="23"/>
  <c r="AX26" i="23"/>
  <c r="AX29" i="23"/>
  <c r="AR28" i="23"/>
  <c r="AQ28" i="23" s="1"/>
  <c r="AS28" i="23" s="1"/>
  <c r="AQ24" i="23"/>
  <c r="AS24" i="23" s="1"/>
  <c r="AR26" i="23"/>
  <c r="AQ22" i="23"/>
  <c r="AS22" i="23" s="1"/>
  <c r="AR29" i="23"/>
  <c r="AQ29" i="23" s="1"/>
  <c r="AS29" i="23" s="1"/>
  <c r="AQ25" i="23"/>
  <c r="AS25" i="23" s="1"/>
  <c r="F2" i="23"/>
  <c r="AX27" i="23"/>
  <c r="J2" i="20"/>
  <c r="H3" i="20"/>
  <c r="AO3" i="9"/>
  <c r="AU5" i="30" l="1"/>
  <c r="AU11" i="30"/>
  <c r="AU7" i="30"/>
  <c r="AU4" i="30"/>
  <c r="AU15" i="30"/>
  <c r="AU23" i="30"/>
  <c r="AU9" i="30"/>
  <c r="AU10" i="30"/>
  <c r="AU19" i="30"/>
  <c r="AU6" i="30"/>
  <c r="AU13" i="30"/>
  <c r="AU8" i="30"/>
  <c r="AU18" i="30"/>
  <c r="AU28" i="30"/>
  <c r="AU22" i="30"/>
  <c r="AU17" i="30"/>
  <c r="AU24" i="30"/>
  <c r="AU14" i="30"/>
  <c r="AU27" i="30"/>
  <c r="AU25" i="30"/>
  <c r="AU3" i="30"/>
  <c r="AU26" i="30"/>
  <c r="AU29" i="30"/>
  <c r="AU20" i="30"/>
  <c r="AU16" i="30"/>
  <c r="AU30" i="30"/>
  <c r="AU21" i="30"/>
  <c r="AU12" i="30"/>
  <c r="AV9" i="30"/>
  <c r="BC9" i="30" s="1"/>
  <c r="AV18" i="30"/>
  <c r="BC18" i="30" s="1"/>
  <c r="AV6" i="30"/>
  <c r="BC6" i="30" s="1"/>
  <c r="AV23" i="30"/>
  <c r="BC23" i="30" s="1"/>
  <c r="AV22" i="30"/>
  <c r="BC22" i="30" s="1"/>
  <c r="AV19" i="30"/>
  <c r="BC19" i="30" s="1"/>
  <c r="AV17" i="30"/>
  <c r="BC17" i="30" s="1"/>
  <c r="AV28" i="30"/>
  <c r="BC28" i="30" s="1"/>
  <c r="AV11" i="30"/>
  <c r="BC11" i="30" s="1"/>
  <c r="AV7" i="30"/>
  <c r="BC7" i="30" s="1"/>
  <c r="AV20" i="30"/>
  <c r="BC20" i="30" s="1"/>
  <c r="AS32" i="30"/>
  <c r="AS88" i="30" s="1"/>
  <c r="AV15" i="30"/>
  <c r="BC15" i="30" s="1"/>
  <c r="AV16" i="30"/>
  <c r="BC16" i="30" s="1"/>
  <c r="AV8" i="30"/>
  <c r="BC8" i="30" s="1"/>
  <c r="AV26" i="30"/>
  <c r="BC26" i="30" s="1"/>
  <c r="AV10" i="30"/>
  <c r="BC10" i="30" s="1"/>
  <c r="AV25" i="30"/>
  <c r="BC25" i="30" s="1"/>
  <c r="AV30" i="30"/>
  <c r="BC30" i="30" s="1"/>
  <c r="AV21" i="30"/>
  <c r="BC21" i="30" s="1"/>
  <c r="AV27" i="30"/>
  <c r="BC27" i="30" s="1"/>
  <c r="AV24" i="30"/>
  <c r="BC24" i="30" s="1"/>
  <c r="G4" i="30"/>
  <c r="I3" i="30"/>
  <c r="AV5" i="30"/>
  <c r="BC5" i="30" s="1"/>
  <c r="AV14" i="30"/>
  <c r="BC14" i="30" s="1"/>
  <c r="AV3" i="30"/>
  <c r="AV4" i="30"/>
  <c r="BC4" i="30" s="1"/>
  <c r="AV29" i="30"/>
  <c r="BC29" i="30" s="1"/>
  <c r="AV12" i="30"/>
  <c r="BC12" i="30" s="1"/>
  <c r="AV13" i="30"/>
  <c r="BC13" i="30" s="1"/>
  <c r="AU8" i="29"/>
  <c r="AU5" i="29"/>
  <c r="AU16" i="29"/>
  <c r="AU10" i="29"/>
  <c r="AU11" i="29"/>
  <c r="AU13" i="29"/>
  <c r="AU12" i="29"/>
  <c r="AU18" i="29"/>
  <c r="AU20" i="29"/>
  <c r="AU24" i="29"/>
  <c r="AU25" i="29"/>
  <c r="AU21" i="29"/>
  <c r="AU29" i="29"/>
  <c r="AU6" i="29"/>
  <c r="AU17" i="29"/>
  <c r="AU23" i="29"/>
  <c r="AU7" i="29"/>
  <c r="AU19" i="29"/>
  <c r="AU3" i="29"/>
  <c r="AU26" i="29"/>
  <c r="AU30" i="29"/>
  <c r="AU27" i="29"/>
  <c r="AU9" i="29"/>
  <c r="AU22" i="29"/>
  <c r="AV14" i="29"/>
  <c r="BC14" i="29" s="1"/>
  <c r="AU15" i="29"/>
  <c r="AU14" i="29"/>
  <c r="AV25" i="29"/>
  <c r="BC25" i="29" s="1"/>
  <c r="AV5" i="29"/>
  <c r="BC5" i="29" s="1"/>
  <c r="AU4" i="29"/>
  <c r="AV23" i="29"/>
  <c r="BC23" i="29" s="1"/>
  <c r="AV26" i="29"/>
  <c r="BC26" i="29" s="1"/>
  <c r="AV16" i="29"/>
  <c r="BC16" i="29" s="1"/>
  <c r="AV30" i="29"/>
  <c r="BC30" i="29" s="1"/>
  <c r="AV4" i="29"/>
  <c r="BC4" i="29" s="1"/>
  <c r="AV29" i="29"/>
  <c r="BC29" i="29" s="1"/>
  <c r="J3" i="29"/>
  <c r="AU28" i="29"/>
  <c r="AV6" i="29"/>
  <c r="BC6" i="29" s="1"/>
  <c r="AV3" i="29"/>
  <c r="AV22" i="29"/>
  <c r="BC22" i="29" s="1"/>
  <c r="AV15" i="29"/>
  <c r="BC15" i="29" s="1"/>
  <c r="AV19" i="29"/>
  <c r="BC19" i="29" s="1"/>
  <c r="AV12" i="29"/>
  <c r="BC12" i="29" s="1"/>
  <c r="AV24" i="29"/>
  <c r="BC24" i="29" s="1"/>
  <c r="AV13" i="29"/>
  <c r="BC13" i="29" s="1"/>
  <c r="AV11" i="29"/>
  <c r="BC11" i="29" s="1"/>
  <c r="AV20" i="29"/>
  <c r="BC20" i="29" s="1"/>
  <c r="AV10" i="29"/>
  <c r="BC10" i="29" s="1"/>
  <c r="AV21" i="29"/>
  <c r="BC21" i="29" s="1"/>
  <c r="AV8" i="29"/>
  <c r="BC8" i="29" s="1"/>
  <c r="AV7" i="29"/>
  <c r="BC7" i="29" s="1"/>
  <c r="H4" i="29"/>
  <c r="F4" i="29" s="1"/>
  <c r="AV28" i="29"/>
  <c r="BC28" i="29" s="1"/>
  <c r="AV18" i="29"/>
  <c r="BC18" i="29" s="1"/>
  <c r="AV17" i="29"/>
  <c r="BC17" i="29" s="1"/>
  <c r="AV27" i="29"/>
  <c r="BC27" i="29" s="1"/>
  <c r="AS32" i="29"/>
  <c r="AS88" i="29" s="1"/>
  <c r="AV9" i="29"/>
  <c r="BC9" i="29" s="1"/>
  <c r="AX30" i="27"/>
  <c r="AX28" i="27"/>
  <c r="AR30" i="27"/>
  <c r="AQ30" i="27" s="1"/>
  <c r="AS30" i="27" s="1"/>
  <c r="AQ26" i="27"/>
  <c r="AS26" i="27" s="1"/>
  <c r="J2" i="27"/>
  <c r="H3" i="27"/>
  <c r="AX28" i="26"/>
  <c r="H3" i="26"/>
  <c r="F3" i="26"/>
  <c r="AR30" i="26"/>
  <c r="AQ30" i="26" s="1"/>
  <c r="AS30" i="26" s="1"/>
  <c r="AQ26" i="26"/>
  <c r="AS26" i="26" s="1"/>
  <c r="J2" i="26"/>
  <c r="AX30" i="26"/>
  <c r="AU14" i="24"/>
  <c r="AU5" i="25"/>
  <c r="AU25" i="25"/>
  <c r="AU16" i="25"/>
  <c r="AU12" i="24"/>
  <c r="AU14" i="25"/>
  <c r="AU11" i="25"/>
  <c r="AU30" i="25"/>
  <c r="AU18" i="25"/>
  <c r="AU27" i="25"/>
  <c r="AV4" i="25"/>
  <c r="BC4" i="25" s="1"/>
  <c r="AU23" i="25"/>
  <c r="AU26" i="25"/>
  <c r="AV21" i="25"/>
  <c r="BC21" i="25" s="1"/>
  <c r="AU6" i="25"/>
  <c r="AU24" i="25"/>
  <c r="AU15" i="25"/>
  <c r="AU21" i="25"/>
  <c r="AU19" i="25"/>
  <c r="AU29" i="25"/>
  <c r="AU20" i="25"/>
  <c r="AU9" i="25"/>
  <c r="AU7" i="25"/>
  <c r="AV7" i="25"/>
  <c r="BC7" i="25" s="1"/>
  <c r="AV23" i="25"/>
  <c r="BC23" i="25" s="1"/>
  <c r="AU13" i="25"/>
  <c r="AU8" i="25"/>
  <c r="AV18" i="25"/>
  <c r="BC18" i="25" s="1"/>
  <c r="AU28" i="25"/>
  <c r="AU10" i="25"/>
  <c r="AV30" i="25"/>
  <c r="BC30" i="25" s="1"/>
  <c r="AU12" i="25"/>
  <c r="AV6" i="25"/>
  <c r="BC6" i="25" s="1"/>
  <c r="AU3" i="25"/>
  <c r="AU4" i="25"/>
  <c r="AV13" i="25"/>
  <c r="BC13" i="25" s="1"/>
  <c r="AU22" i="25"/>
  <c r="AU17" i="25"/>
  <c r="AV15" i="25"/>
  <c r="BC15" i="25" s="1"/>
  <c r="AV11" i="25"/>
  <c r="BC11" i="25" s="1"/>
  <c r="AV28" i="25"/>
  <c r="BC28" i="25" s="1"/>
  <c r="AV8" i="25"/>
  <c r="BC8" i="25" s="1"/>
  <c r="AV26" i="25"/>
  <c r="BC26" i="25" s="1"/>
  <c r="J3" i="25"/>
  <c r="AV17" i="25"/>
  <c r="BC17" i="25" s="1"/>
  <c r="AV12" i="25"/>
  <c r="BC12" i="25" s="1"/>
  <c r="H4" i="25"/>
  <c r="F4" i="25" s="1"/>
  <c r="AV29" i="25"/>
  <c r="BC29" i="25" s="1"/>
  <c r="AX30" i="25"/>
  <c r="AV16" i="25"/>
  <c r="BC16" i="25" s="1"/>
  <c r="AV14" i="25"/>
  <c r="BC14" i="25" s="1"/>
  <c r="AV25" i="25"/>
  <c r="BC25" i="25" s="1"/>
  <c r="AV20" i="25"/>
  <c r="BC20" i="25" s="1"/>
  <c r="AV5" i="25"/>
  <c r="BC5" i="25" s="1"/>
  <c r="AV22" i="25"/>
  <c r="BC22" i="25" s="1"/>
  <c r="AV10" i="25"/>
  <c r="BC10" i="25" s="1"/>
  <c r="AV27" i="25"/>
  <c r="BC27" i="25" s="1"/>
  <c r="AS32" i="25"/>
  <c r="AS88" i="25" s="1"/>
  <c r="AV24" i="25"/>
  <c r="BC24" i="25" s="1"/>
  <c r="AV3" i="25"/>
  <c r="AV19" i="25"/>
  <c r="BC19" i="25" s="1"/>
  <c r="AV9" i="25"/>
  <c r="BC9" i="25" s="1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AR30" i="23"/>
  <c r="AQ30" i="23" s="1"/>
  <c r="AS30" i="23" s="1"/>
  <c r="AQ26" i="23"/>
  <c r="AS26" i="23" s="1"/>
  <c r="J2" i="23"/>
  <c r="H3" i="23"/>
  <c r="F3" i="23" s="1"/>
  <c r="AX28" i="23"/>
  <c r="AX30" i="23"/>
  <c r="G4" i="20"/>
  <c r="I3" i="20"/>
  <c r="F3" i="20"/>
  <c r="AP3" i="9"/>
  <c r="AS3" i="9" s="1"/>
  <c r="AP4" i="9"/>
  <c r="AS4" i="9" s="1"/>
  <c r="AP5" i="9"/>
  <c r="AS5" i="9" s="1"/>
  <c r="AP6" i="9"/>
  <c r="AS6" i="9" s="1"/>
  <c r="AP14" i="9"/>
  <c r="AS14" i="9" s="1"/>
  <c r="D14" i="9" s="1"/>
  <c r="AP22" i="9"/>
  <c r="AS22" i="9" s="1"/>
  <c r="AP30" i="9"/>
  <c r="AS30" i="9" s="1"/>
  <c r="AP18" i="9"/>
  <c r="AS18" i="9" s="1"/>
  <c r="AP13" i="9"/>
  <c r="AS13" i="9" s="1"/>
  <c r="AP7" i="9"/>
  <c r="AS7" i="9" s="1"/>
  <c r="AP15" i="9"/>
  <c r="AS15" i="9" s="1"/>
  <c r="AP23" i="9"/>
  <c r="AS23" i="9" s="1"/>
  <c r="AP10" i="9"/>
  <c r="AS10" i="9" s="1"/>
  <c r="AP28" i="9"/>
  <c r="AS28" i="9" s="1"/>
  <c r="AP8" i="9"/>
  <c r="AS8" i="9" s="1"/>
  <c r="AP16" i="9"/>
  <c r="AS16" i="9" s="1"/>
  <c r="AP24" i="9"/>
  <c r="AS24" i="9" s="1"/>
  <c r="AP26" i="9"/>
  <c r="AS26" i="9" s="1"/>
  <c r="AP21" i="9"/>
  <c r="AS21" i="9" s="1"/>
  <c r="AP9" i="9"/>
  <c r="AS9" i="9" s="1"/>
  <c r="AP17" i="9"/>
  <c r="AS17" i="9" s="1"/>
  <c r="AP25" i="9"/>
  <c r="AS25" i="9" s="1"/>
  <c r="AP12" i="9"/>
  <c r="AS12" i="9" s="1"/>
  <c r="AP11" i="9"/>
  <c r="AS11" i="9" s="1"/>
  <c r="AP19" i="9"/>
  <c r="AS19" i="9" s="1"/>
  <c r="AP27" i="9"/>
  <c r="AS27" i="9" s="1"/>
  <c r="AP20" i="9"/>
  <c r="AS20" i="9" s="1"/>
  <c r="AP29" i="9"/>
  <c r="AS29" i="9" s="1"/>
  <c r="AW8" i="30" l="1"/>
  <c r="AW21" i="30"/>
  <c r="AW29" i="30"/>
  <c r="AW12" i="30"/>
  <c r="AW9" i="30"/>
  <c r="AW17" i="30"/>
  <c r="AW13" i="30"/>
  <c r="AW20" i="30"/>
  <c r="AW28" i="30"/>
  <c r="AU32" i="30"/>
  <c r="AU88" i="30" s="1"/>
  <c r="AW24" i="30"/>
  <c r="AW4" i="30"/>
  <c r="AW25" i="30"/>
  <c r="AW16" i="30"/>
  <c r="AW5" i="30"/>
  <c r="AV32" i="30"/>
  <c r="AV88" i="30" s="1"/>
  <c r="BC3" i="30"/>
  <c r="AW26" i="30" s="1"/>
  <c r="J3" i="30"/>
  <c r="H4" i="30"/>
  <c r="AW28" i="29"/>
  <c r="AW20" i="29"/>
  <c r="AW17" i="29"/>
  <c r="AU32" i="29"/>
  <c r="AU88" i="29" s="1"/>
  <c r="AW4" i="29"/>
  <c r="AW24" i="29"/>
  <c r="AW25" i="29"/>
  <c r="AW29" i="29"/>
  <c r="AW12" i="29"/>
  <c r="AW5" i="29"/>
  <c r="AW13" i="29"/>
  <c r="AW9" i="29"/>
  <c r="AW16" i="29"/>
  <c r="AW8" i="29"/>
  <c r="AW21" i="29"/>
  <c r="BC3" i="29"/>
  <c r="AW3" i="29" s="1"/>
  <c r="AV32" i="29"/>
  <c r="AV88" i="29" s="1"/>
  <c r="I4" i="29"/>
  <c r="G5" i="29"/>
  <c r="AU30" i="27"/>
  <c r="AU11" i="27"/>
  <c r="AU25" i="27"/>
  <c r="AU23" i="27"/>
  <c r="AU21" i="27"/>
  <c r="AU16" i="27"/>
  <c r="AU7" i="27"/>
  <c r="AU5" i="27"/>
  <c r="AU29" i="27"/>
  <c r="AU19" i="27"/>
  <c r="AU4" i="27"/>
  <c r="AU27" i="27"/>
  <c r="AU6" i="27"/>
  <c r="AU3" i="27"/>
  <c r="AU15" i="27"/>
  <c r="AU17" i="27"/>
  <c r="AU18" i="27"/>
  <c r="AU24" i="27"/>
  <c r="AU26" i="27"/>
  <c r="AU28" i="27"/>
  <c r="AU13" i="27"/>
  <c r="AU20" i="27"/>
  <c r="AU22" i="27"/>
  <c r="AV16" i="27"/>
  <c r="BC16" i="27" s="1"/>
  <c r="AU12" i="27"/>
  <c r="AV11" i="27"/>
  <c r="BC11" i="27" s="1"/>
  <c r="AV13" i="27"/>
  <c r="BC13" i="27" s="1"/>
  <c r="AU10" i="27"/>
  <c r="AU8" i="27"/>
  <c r="AV12" i="27"/>
  <c r="BC12" i="27" s="1"/>
  <c r="AV10" i="27"/>
  <c r="BC10" i="27" s="1"/>
  <c r="AV9" i="27"/>
  <c r="BC9" i="27" s="1"/>
  <c r="AU14" i="27"/>
  <c r="AV5" i="27"/>
  <c r="BC5" i="27" s="1"/>
  <c r="AV4" i="27"/>
  <c r="BC4" i="27" s="1"/>
  <c r="AV14" i="27"/>
  <c r="BC14" i="27" s="1"/>
  <c r="AV8" i="27"/>
  <c r="BC8" i="27" s="1"/>
  <c r="AV27" i="27"/>
  <c r="BC27" i="27" s="1"/>
  <c r="AV7" i="27"/>
  <c r="BC7" i="27" s="1"/>
  <c r="AV30" i="27"/>
  <c r="BC30" i="27" s="1"/>
  <c r="AV18" i="27"/>
  <c r="BC18" i="27" s="1"/>
  <c r="I3" i="27"/>
  <c r="G4" i="27"/>
  <c r="AV22" i="27"/>
  <c r="BC22" i="27" s="1"/>
  <c r="AS32" i="27"/>
  <c r="AS88" i="27" s="1"/>
  <c r="AU9" i="27"/>
  <c r="AV21" i="27"/>
  <c r="BC21" i="27" s="1"/>
  <c r="AV19" i="27"/>
  <c r="BC19" i="27" s="1"/>
  <c r="AV3" i="27"/>
  <c r="AV6" i="27"/>
  <c r="BC6" i="27" s="1"/>
  <c r="AV29" i="27"/>
  <c r="BC29" i="27" s="1"/>
  <c r="AV15" i="27"/>
  <c r="BC15" i="27" s="1"/>
  <c r="AV24" i="27"/>
  <c r="BC24" i="27" s="1"/>
  <c r="AV26" i="27"/>
  <c r="BC26" i="27" s="1"/>
  <c r="AV25" i="27"/>
  <c r="BC25" i="27" s="1"/>
  <c r="AV17" i="27"/>
  <c r="BC17" i="27" s="1"/>
  <c r="F3" i="27"/>
  <c r="AV28" i="27"/>
  <c r="BC28" i="27" s="1"/>
  <c r="AV23" i="27"/>
  <c r="BC23" i="27" s="1"/>
  <c r="AV20" i="27"/>
  <c r="BC20" i="27" s="1"/>
  <c r="AU14" i="26"/>
  <c r="AU16" i="26"/>
  <c r="AU11" i="26"/>
  <c r="AU6" i="26"/>
  <c r="AU26" i="26"/>
  <c r="AU21" i="26"/>
  <c r="AU24" i="26"/>
  <c r="AU18" i="26"/>
  <c r="AU17" i="26"/>
  <c r="AU22" i="26"/>
  <c r="AU23" i="26"/>
  <c r="AU4" i="26"/>
  <c r="AU30" i="26"/>
  <c r="AU3" i="26"/>
  <c r="AU5" i="26"/>
  <c r="AU10" i="26"/>
  <c r="AV30" i="26"/>
  <c r="BC30" i="26" s="1"/>
  <c r="AU19" i="26"/>
  <c r="AU13" i="26"/>
  <c r="AU12" i="26"/>
  <c r="AU27" i="26"/>
  <c r="AU20" i="26"/>
  <c r="AU8" i="26"/>
  <c r="AV9" i="26"/>
  <c r="BC9" i="26" s="1"/>
  <c r="AU9" i="26"/>
  <c r="AU15" i="26"/>
  <c r="AU28" i="26"/>
  <c r="AV28" i="26"/>
  <c r="BC28" i="26" s="1"/>
  <c r="AV17" i="26"/>
  <c r="BC17" i="26" s="1"/>
  <c r="AS32" i="26"/>
  <c r="AS88" i="26" s="1"/>
  <c r="AV4" i="26"/>
  <c r="BC4" i="26" s="1"/>
  <c r="AU25" i="26"/>
  <c r="AV15" i="26"/>
  <c r="BC15" i="26" s="1"/>
  <c r="AV16" i="26"/>
  <c r="BC16" i="26" s="1"/>
  <c r="AV29" i="26"/>
  <c r="BC29" i="26" s="1"/>
  <c r="AV22" i="26"/>
  <c r="BC22" i="26" s="1"/>
  <c r="AU29" i="26"/>
  <c r="AV20" i="26"/>
  <c r="BC20" i="26" s="1"/>
  <c r="AV24" i="26"/>
  <c r="BC24" i="26" s="1"/>
  <c r="I3" i="26"/>
  <c r="G4" i="26"/>
  <c r="AU7" i="26"/>
  <c r="AV13" i="26"/>
  <c r="BC13" i="26" s="1"/>
  <c r="AV10" i="26"/>
  <c r="BC10" i="26" s="1"/>
  <c r="AV11" i="26"/>
  <c r="BC11" i="26" s="1"/>
  <c r="AV5" i="26"/>
  <c r="BC5" i="26" s="1"/>
  <c r="AV23" i="26"/>
  <c r="BC23" i="26" s="1"/>
  <c r="AV25" i="26"/>
  <c r="BC25" i="26" s="1"/>
  <c r="AV7" i="26"/>
  <c r="BC7" i="26" s="1"/>
  <c r="AV3" i="26"/>
  <c r="AV14" i="26"/>
  <c r="BC14" i="26" s="1"/>
  <c r="AV19" i="26"/>
  <c r="BC19" i="26" s="1"/>
  <c r="AV21" i="26"/>
  <c r="BC21" i="26" s="1"/>
  <c r="AV8" i="26"/>
  <c r="BC8" i="26" s="1"/>
  <c r="AV12" i="26"/>
  <c r="BC12" i="26" s="1"/>
  <c r="AV27" i="26"/>
  <c r="BC27" i="26" s="1"/>
  <c r="AV6" i="26"/>
  <c r="BC6" i="26" s="1"/>
  <c r="AV26" i="26"/>
  <c r="BC26" i="26" s="1"/>
  <c r="AV18" i="26"/>
  <c r="BC18" i="26" s="1"/>
  <c r="AW12" i="25"/>
  <c r="AW24" i="25"/>
  <c r="AW28" i="25"/>
  <c r="AW17" i="25"/>
  <c r="AW21" i="25"/>
  <c r="AW20" i="25"/>
  <c r="AU32" i="25"/>
  <c r="AU88" i="25" s="1"/>
  <c r="AW16" i="25"/>
  <c r="AW5" i="25"/>
  <c r="AW4" i="25"/>
  <c r="AW25" i="25"/>
  <c r="AW13" i="25"/>
  <c r="AW29" i="25"/>
  <c r="AW9" i="25"/>
  <c r="AW8" i="25"/>
  <c r="I4" i="25"/>
  <c r="G5" i="25"/>
  <c r="AV32" i="25"/>
  <c r="AV88" i="25" s="1"/>
  <c r="BC3" i="25"/>
  <c r="AW7" i="25" s="1"/>
  <c r="AW28" i="24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/>
  <c r="BC3" i="24"/>
  <c r="AW23" i="24" s="1"/>
  <c r="AV32" i="24"/>
  <c r="AV88" i="24" s="1"/>
  <c r="AU26" i="23"/>
  <c r="AU17" i="23"/>
  <c r="AU21" i="23"/>
  <c r="AU10" i="23"/>
  <c r="AU12" i="23"/>
  <c r="AU14" i="23"/>
  <c r="AU28" i="23"/>
  <c r="AU6" i="23"/>
  <c r="AU4" i="23"/>
  <c r="AU20" i="23"/>
  <c r="AU3" i="23"/>
  <c r="AU23" i="23"/>
  <c r="AU25" i="23"/>
  <c r="AU18" i="23"/>
  <c r="AU7" i="23"/>
  <c r="AU9" i="23"/>
  <c r="AU27" i="23"/>
  <c r="AU15" i="23"/>
  <c r="AU19" i="23"/>
  <c r="AU29" i="23"/>
  <c r="AU8" i="23"/>
  <c r="AU16" i="23"/>
  <c r="AU5" i="23"/>
  <c r="AV19" i="23"/>
  <c r="BC19" i="23" s="1"/>
  <c r="AU13" i="23"/>
  <c r="AV23" i="23"/>
  <c r="BC23" i="23" s="1"/>
  <c r="AV29" i="23"/>
  <c r="BC29" i="23" s="1"/>
  <c r="AV25" i="23"/>
  <c r="BC25" i="23" s="1"/>
  <c r="AU22" i="23"/>
  <c r="AU11" i="23"/>
  <c r="AU30" i="23"/>
  <c r="AV4" i="23"/>
  <c r="BC4" i="23" s="1"/>
  <c r="AS32" i="23"/>
  <c r="AS88" i="23" s="1"/>
  <c r="AV5" i="23"/>
  <c r="BC5" i="23" s="1"/>
  <c r="AV13" i="23"/>
  <c r="BC13" i="23" s="1"/>
  <c r="AV30" i="23"/>
  <c r="BC30" i="23" s="1"/>
  <c r="AV27" i="23"/>
  <c r="BC27" i="23" s="1"/>
  <c r="AV11" i="23"/>
  <c r="BC11" i="23" s="1"/>
  <c r="AV28" i="23"/>
  <c r="BC28" i="23" s="1"/>
  <c r="AV16" i="23"/>
  <c r="BC16" i="23" s="1"/>
  <c r="G4" i="23"/>
  <c r="I3" i="23"/>
  <c r="AV17" i="23"/>
  <c r="BC17" i="23" s="1"/>
  <c r="AV7" i="23"/>
  <c r="BC7" i="23" s="1"/>
  <c r="AV21" i="23"/>
  <c r="BC21" i="23" s="1"/>
  <c r="AV14" i="23"/>
  <c r="BC14" i="23" s="1"/>
  <c r="AV12" i="23"/>
  <c r="BC12" i="23" s="1"/>
  <c r="AV15" i="23"/>
  <c r="BC15" i="23" s="1"/>
  <c r="AV24" i="23"/>
  <c r="BC24" i="23" s="1"/>
  <c r="AV8" i="23"/>
  <c r="BC8" i="23" s="1"/>
  <c r="AV20" i="23"/>
  <c r="BC20" i="23" s="1"/>
  <c r="AV22" i="23"/>
  <c r="BC22" i="23" s="1"/>
  <c r="AV3" i="23"/>
  <c r="AV9" i="23"/>
  <c r="BC9" i="23" s="1"/>
  <c r="AV26" i="23"/>
  <c r="BC26" i="23" s="1"/>
  <c r="AU24" i="23"/>
  <c r="AV18" i="23"/>
  <c r="BC18" i="23" s="1"/>
  <c r="AV10" i="23"/>
  <c r="BC10" i="23" s="1"/>
  <c r="AV6" i="23"/>
  <c r="BC6" i="23" s="1"/>
  <c r="J3" i="20"/>
  <c r="H4" i="20"/>
  <c r="F4" i="20"/>
  <c r="AS32" i="9"/>
  <c r="AU29" i="9"/>
  <c r="AV6" i="9"/>
  <c r="AV14" i="9"/>
  <c r="AV22" i="9"/>
  <c r="AV30" i="9"/>
  <c r="AV25" i="9"/>
  <c r="AV26" i="9"/>
  <c r="AV13" i="9"/>
  <c r="AV7" i="9"/>
  <c r="AV15" i="9"/>
  <c r="AV23" i="9"/>
  <c r="AV17" i="9"/>
  <c r="AV10" i="9"/>
  <c r="AV5" i="9"/>
  <c r="AV8" i="9"/>
  <c r="AV16" i="9"/>
  <c r="AV24" i="9"/>
  <c r="AV9" i="9"/>
  <c r="AV18" i="9"/>
  <c r="AV28" i="9"/>
  <c r="AV29" i="9"/>
  <c r="AV11" i="9"/>
  <c r="AV19" i="9"/>
  <c r="AV27" i="9"/>
  <c r="AV4" i="9"/>
  <c r="AV12" i="9"/>
  <c r="AV20" i="9"/>
  <c r="AV21" i="9"/>
  <c r="AV3" i="9"/>
  <c r="AU7" i="9"/>
  <c r="AU15" i="9"/>
  <c r="D22" i="9"/>
  <c r="AU4" i="9"/>
  <c r="D12" i="9"/>
  <c r="AU27" i="9"/>
  <c r="D8" i="9"/>
  <c r="AU16" i="9"/>
  <c r="D30" i="9"/>
  <c r="AU24" i="9"/>
  <c r="D16" i="9"/>
  <c r="AU8" i="9"/>
  <c r="D21" i="9"/>
  <c r="AU19" i="9"/>
  <c r="D25" i="9"/>
  <c r="AU9" i="9"/>
  <c r="D28" i="9"/>
  <c r="AU17" i="9"/>
  <c r="D15" i="9"/>
  <c r="AU12" i="9"/>
  <c r="D17" i="9"/>
  <c r="AU10" i="9"/>
  <c r="D10" i="9"/>
  <c r="AU23" i="9"/>
  <c r="D9" i="9"/>
  <c r="AU14" i="9"/>
  <c r="D23" i="9"/>
  <c r="AU11" i="9"/>
  <c r="D6" i="9"/>
  <c r="AU20" i="9"/>
  <c r="D5" i="9"/>
  <c r="AU26" i="9"/>
  <c r="D20" i="9"/>
  <c r="AU25" i="9"/>
  <c r="D29" i="9"/>
  <c r="AU22" i="9"/>
  <c r="D27" i="9"/>
  <c r="AU18" i="9"/>
  <c r="D26" i="9"/>
  <c r="AU13" i="9"/>
  <c r="D7" i="9"/>
  <c r="AU5" i="9"/>
  <c r="D4" i="9"/>
  <c r="AU28" i="9"/>
  <c r="D19" i="9"/>
  <c r="AU21" i="9"/>
  <c r="D24" i="9"/>
  <c r="AU6" i="9"/>
  <c r="D13" i="9"/>
  <c r="AU30" i="9"/>
  <c r="D11" i="9"/>
  <c r="AU3" i="9"/>
  <c r="D18" i="9"/>
  <c r="N1" i="14"/>
  <c r="AW6" i="30" l="1"/>
  <c r="AW3" i="30"/>
  <c r="AW22" i="30"/>
  <c r="AW19" i="30"/>
  <c r="AW27" i="30"/>
  <c r="AW30" i="30"/>
  <c r="AW18" i="30"/>
  <c r="AW10" i="30"/>
  <c r="AW15" i="30"/>
  <c r="AW11" i="30"/>
  <c r="AW14" i="30"/>
  <c r="AW7" i="30"/>
  <c r="AW23" i="30"/>
  <c r="I4" i="30"/>
  <c r="G5" i="30"/>
  <c r="F4" i="30"/>
  <c r="AW15" i="29"/>
  <c r="AW26" i="29"/>
  <c r="AW7" i="29"/>
  <c r="AW23" i="29"/>
  <c r="AW6" i="29"/>
  <c r="AW14" i="29"/>
  <c r="AW10" i="29"/>
  <c r="AW11" i="29"/>
  <c r="AW19" i="29"/>
  <c r="AW30" i="29"/>
  <c r="AW27" i="29"/>
  <c r="AW22" i="29"/>
  <c r="AW18" i="29"/>
  <c r="H5" i="29"/>
  <c r="F5" i="29"/>
  <c r="J4" i="29"/>
  <c r="AW5" i="27"/>
  <c r="AW9" i="27"/>
  <c r="AW16" i="27"/>
  <c r="AW21" i="27"/>
  <c r="AW28" i="27"/>
  <c r="AW17" i="27"/>
  <c r="AW20" i="27"/>
  <c r="AW12" i="27"/>
  <c r="AW13" i="27"/>
  <c r="AW4" i="27"/>
  <c r="AW29" i="27"/>
  <c r="AW8" i="27"/>
  <c r="AW25" i="27"/>
  <c r="AW24" i="27"/>
  <c r="BC3" i="27"/>
  <c r="AW23" i="27" s="1"/>
  <c r="AV32" i="27"/>
  <c r="AV88" i="27" s="1"/>
  <c r="H4" i="27"/>
  <c r="J3" i="27"/>
  <c r="AU32" i="27"/>
  <c r="AU88" i="27" s="1"/>
  <c r="AW24" i="26"/>
  <c r="AW12" i="26"/>
  <c r="AW13" i="26"/>
  <c r="AW17" i="26"/>
  <c r="AW8" i="26"/>
  <c r="AW16" i="26"/>
  <c r="AW29" i="26"/>
  <c r="AW25" i="26"/>
  <c r="AW5" i="26"/>
  <c r="AW28" i="26"/>
  <c r="AW4" i="26"/>
  <c r="AW20" i="26"/>
  <c r="AW9" i="26"/>
  <c r="AW21" i="26"/>
  <c r="BC3" i="26"/>
  <c r="AW10" i="26" s="1"/>
  <c r="AV32" i="26"/>
  <c r="AV88" i="26" s="1"/>
  <c r="AU32" i="26"/>
  <c r="AU88" i="26" s="1"/>
  <c r="H4" i="26"/>
  <c r="J3" i="26"/>
  <c r="AW6" i="25"/>
  <c r="AW22" i="25"/>
  <c r="AW18" i="25"/>
  <c r="AW3" i="25"/>
  <c r="AW14" i="25"/>
  <c r="AW30" i="25"/>
  <c r="AW11" i="25"/>
  <c r="AW19" i="25"/>
  <c r="AW23" i="25"/>
  <c r="AW26" i="25"/>
  <c r="AW10" i="25"/>
  <c r="AW15" i="25"/>
  <c r="AW27" i="25"/>
  <c r="H5" i="25"/>
  <c r="J4" i="25"/>
  <c r="AW19" i="24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AW25" i="23"/>
  <c r="AW12" i="23"/>
  <c r="AU32" i="23"/>
  <c r="AU88" i="23" s="1"/>
  <c r="AW20" i="23"/>
  <c r="AW24" i="23"/>
  <c r="AW5" i="23"/>
  <c r="AW17" i="23"/>
  <c r="AW16" i="23"/>
  <c r="AW29" i="23"/>
  <c r="AW21" i="23"/>
  <c r="AW8" i="23"/>
  <c r="AW28" i="23"/>
  <c r="AW4" i="23"/>
  <c r="AW9" i="23"/>
  <c r="AW13" i="23"/>
  <c r="J3" i="23"/>
  <c r="BC3" i="23"/>
  <c r="AW26" i="23" s="1"/>
  <c r="AV32" i="23"/>
  <c r="AV88" i="23" s="1"/>
  <c r="H4" i="23"/>
  <c r="F4" i="23" s="1"/>
  <c r="G5" i="20"/>
  <c r="I4" i="20"/>
  <c r="AV32" i="9"/>
  <c r="AU32" i="9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AW32" i="30" l="1"/>
  <c r="AW88" i="30" s="1"/>
  <c r="H5" i="30"/>
  <c r="J4" i="30"/>
  <c r="AW32" i="29"/>
  <c r="AW88" i="29" s="1"/>
  <c r="I5" i="29"/>
  <c r="G6" i="29"/>
  <c r="AW19" i="27"/>
  <c r="AW11" i="27"/>
  <c r="AW26" i="27"/>
  <c r="AW6" i="27"/>
  <c r="AW22" i="27"/>
  <c r="AW14" i="27"/>
  <c r="AW7" i="27"/>
  <c r="AW15" i="27"/>
  <c r="AW27" i="27"/>
  <c r="AW30" i="27"/>
  <c r="AW10" i="27"/>
  <c r="AW18" i="27"/>
  <c r="AW3" i="27"/>
  <c r="I4" i="27"/>
  <c r="G5" i="27"/>
  <c r="F4" i="27"/>
  <c r="AW3" i="26"/>
  <c r="AW22" i="26"/>
  <c r="AW7" i="26"/>
  <c r="AW19" i="26"/>
  <c r="AW23" i="26"/>
  <c r="AW15" i="26"/>
  <c r="AW14" i="26"/>
  <c r="AW27" i="26"/>
  <c r="AW18" i="26"/>
  <c r="AW11" i="26"/>
  <c r="AW30" i="26"/>
  <c r="AW6" i="26"/>
  <c r="AW26" i="26"/>
  <c r="I4" i="26"/>
  <c r="G5" i="26"/>
  <c r="F4" i="26"/>
  <c r="AW32" i="25"/>
  <c r="AW88" i="25" s="1"/>
  <c r="I5" i="25"/>
  <c r="G6" i="25"/>
  <c r="F5" i="25"/>
  <c r="AW32" i="24"/>
  <c r="AW88" i="24" s="1"/>
  <c r="H5" i="24"/>
  <c r="J4" i="24"/>
  <c r="AW3" i="23"/>
  <c r="AW7" i="23"/>
  <c r="AW27" i="23"/>
  <c r="AW11" i="23"/>
  <c r="AW15" i="23"/>
  <c r="AW22" i="23"/>
  <c r="AW10" i="23"/>
  <c r="AW30" i="23"/>
  <c r="AW6" i="23"/>
  <c r="AW14" i="23"/>
  <c r="AW18" i="23"/>
  <c r="AW19" i="23"/>
  <c r="AW23" i="23"/>
  <c r="I4" i="23"/>
  <c r="G5" i="23"/>
  <c r="J4" i="20"/>
  <c r="H5" i="20"/>
  <c r="F5" i="20" s="1"/>
  <c r="C4" i="17"/>
  <c r="I5" i="30" l="1"/>
  <c r="G6" i="30"/>
  <c r="F5" i="30"/>
  <c r="H6" i="29"/>
  <c r="J5" i="29"/>
  <c r="AW32" i="27"/>
  <c r="AW88" i="27" s="1"/>
  <c r="H5" i="27"/>
  <c r="F5" i="27"/>
  <c r="J4" i="27"/>
  <c r="AW32" i="26"/>
  <c r="AW88" i="26" s="1"/>
  <c r="H5" i="26"/>
  <c r="F5" i="26"/>
  <c r="J4" i="26"/>
  <c r="F6" i="25"/>
  <c r="H6" i="25"/>
  <c r="J5" i="25"/>
  <c r="I5" i="24"/>
  <c r="G6" i="24"/>
  <c r="F5" i="24"/>
  <c r="AW32" i="23"/>
  <c r="AW88" i="23" s="1"/>
  <c r="H5" i="23"/>
  <c r="F5" i="23"/>
  <c r="J4" i="23"/>
  <c r="G6" i="20"/>
  <c r="I5" i="20"/>
  <c r="G25" i="17"/>
  <c r="G49" i="17"/>
  <c r="A78" i="17"/>
  <c r="G78" i="17" s="1"/>
  <c r="D4" i="11"/>
  <c r="E4" i="11" s="1"/>
  <c r="D7" i="11"/>
  <c r="E7" i="11" s="1"/>
  <c r="D12" i="11"/>
  <c r="E12" i="11" s="1"/>
  <c r="D15" i="11"/>
  <c r="D20" i="11"/>
  <c r="E20" i="11" s="1"/>
  <c r="D23" i="11"/>
  <c r="E23" i="11" s="1"/>
  <c r="D28" i="11"/>
  <c r="E28" i="11" s="1"/>
  <c r="D31" i="11"/>
  <c r="E31" i="11" s="1"/>
  <c r="D36" i="11"/>
  <c r="D39" i="11"/>
  <c r="E39" i="11" s="1"/>
  <c r="D44" i="11"/>
  <c r="D47" i="11"/>
  <c r="E47" i="11" s="1"/>
  <c r="D52" i="11"/>
  <c r="E52" i="11" s="1"/>
  <c r="M5" i="11"/>
  <c r="M6" i="11"/>
  <c r="D3" i="18"/>
  <c r="E3" i="18"/>
  <c r="D4" i="18"/>
  <c r="F4" i="18" s="1"/>
  <c r="G4" i="18" s="1"/>
  <c r="D5" i="18"/>
  <c r="E5" i="18"/>
  <c r="D6" i="18"/>
  <c r="E6" i="18" s="1"/>
  <c r="D7" i="18"/>
  <c r="E7" i="18"/>
  <c r="D8" i="18"/>
  <c r="F8" i="18" s="1"/>
  <c r="D9" i="18"/>
  <c r="E9" i="18" s="1"/>
  <c r="F9" i="18"/>
  <c r="D10" i="18"/>
  <c r="E10" i="18" s="1"/>
  <c r="F10" i="18"/>
  <c r="A3" i="17"/>
  <c r="C3" i="17"/>
  <c r="A4" i="17"/>
  <c r="G4" i="17" s="1"/>
  <c r="A5" i="17"/>
  <c r="G5" i="17" s="1"/>
  <c r="A6" i="17"/>
  <c r="G6" i="17" s="1"/>
  <c r="A7" i="17"/>
  <c r="G7" i="17" s="1"/>
  <c r="A8" i="17"/>
  <c r="G8" i="17" s="1"/>
  <c r="A9" i="17"/>
  <c r="G9" i="17" s="1"/>
  <c r="A10" i="17"/>
  <c r="G10" i="17" s="1"/>
  <c r="A11" i="17"/>
  <c r="G11" i="17" s="1"/>
  <c r="A12" i="17"/>
  <c r="G12" i="17" s="1"/>
  <c r="A13" i="17"/>
  <c r="G13" i="17" s="1"/>
  <c r="A14" i="17"/>
  <c r="G14" i="17" s="1"/>
  <c r="A15" i="17"/>
  <c r="G15" i="17" s="1"/>
  <c r="A16" i="17"/>
  <c r="G16" i="17" s="1"/>
  <c r="A17" i="17"/>
  <c r="G17" i="17" s="1"/>
  <c r="A18" i="17"/>
  <c r="G18" i="17" s="1"/>
  <c r="A19" i="17"/>
  <c r="G19" i="17" s="1"/>
  <c r="A20" i="17"/>
  <c r="G20" i="17" s="1"/>
  <c r="A21" i="17"/>
  <c r="G21" i="17" s="1"/>
  <c r="A22" i="17"/>
  <c r="G22" i="17" s="1"/>
  <c r="A23" i="17"/>
  <c r="G23" i="17" s="1"/>
  <c r="A24" i="17"/>
  <c r="G24" i="17" s="1"/>
  <c r="A25" i="17"/>
  <c r="A26" i="17"/>
  <c r="G26" i="17" s="1"/>
  <c r="A27" i="17"/>
  <c r="G27" i="17" s="1"/>
  <c r="A28" i="17"/>
  <c r="G28" i="17" s="1"/>
  <c r="A29" i="17"/>
  <c r="G29" i="17" s="1"/>
  <c r="A30" i="17"/>
  <c r="G30" i="17" s="1"/>
  <c r="A31" i="17"/>
  <c r="G31" i="17" s="1"/>
  <c r="A32" i="17"/>
  <c r="G32" i="17" s="1"/>
  <c r="A33" i="17"/>
  <c r="G33" i="17" s="1"/>
  <c r="A34" i="17"/>
  <c r="G34" i="17" s="1"/>
  <c r="A35" i="17"/>
  <c r="G35" i="17" s="1"/>
  <c r="A36" i="17"/>
  <c r="G36" i="17" s="1"/>
  <c r="A37" i="17"/>
  <c r="G37" i="17" s="1"/>
  <c r="A38" i="17"/>
  <c r="G38" i="17" s="1"/>
  <c r="A39" i="17"/>
  <c r="G39" i="17" s="1"/>
  <c r="A40" i="17"/>
  <c r="G40" i="17" s="1"/>
  <c r="A41" i="17"/>
  <c r="G41" i="17" s="1"/>
  <c r="A42" i="17"/>
  <c r="G42" i="17" s="1"/>
  <c r="A43" i="17"/>
  <c r="G43" i="17" s="1"/>
  <c r="A44" i="17"/>
  <c r="G44" i="17" s="1"/>
  <c r="A45" i="17"/>
  <c r="G45" i="17" s="1"/>
  <c r="A46" i="17"/>
  <c r="G46" i="17" s="1"/>
  <c r="A47" i="17"/>
  <c r="G47" i="17" s="1"/>
  <c r="A48" i="17"/>
  <c r="G48" i="17" s="1"/>
  <c r="A49" i="17"/>
  <c r="A50" i="17"/>
  <c r="G50" i="17" s="1"/>
  <c r="A51" i="17"/>
  <c r="G51" i="17" s="1"/>
  <c r="A52" i="17"/>
  <c r="G52" i="17" s="1"/>
  <c r="A53" i="17"/>
  <c r="G53" i="17" s="1"/>
  <c r="A54" i="17"/>
  <c r="G54" i="17" s="1"/>
  <c r="A55" i="17"/>
  <c r="G55" i="17" s="1"/>
  <c r="A56" i="17"/>
  <c r="G56" i="17" s="1"/>
  <c r="A57" i="17"/>
  <c r="G57" i="17" s="1"/>
  <c r="A58" i="17"/>
  <c r="G58" i="17" s="1"/>
  <c r="A59" i="17"/>
  <c r="G59" i="17" s="1"/>
  <c r="A60" i="17"/>
  <c r="G60" i="17" s="1"/>
  <c r="A61" i="17"/>
  <c r="G61" i="17" s="1"/>
  <c r="A62" i="17"/>
  <c r="G62" i="17" s="1"/>
  <c r="A63" i="17"/>
  <c r="G63" i="17" s="1"/>
  <c r="A64" i="17"/>
  <c r="G64" i="17" s="1"/>
  <c r="A65" i="17"/>
  <c r="G65" i="17" s="1"/>
  <c r="A66" i="17"/>
  <c r="G66" i="17" s="1"/>
  <c r="A67" i="17"/>
  <c r="G67" i="17" s="1"/>
  <c r="A68" i="17"/>
  <c r="G68" i="17" s="1"/>
  <c r="A69" i="17"/>
  <c r="G69" i="17" s="1"/>
  <c r="A70" i="17"/>
  <c r="G70" i="17" s="1"/>
  <c r="A71" i="17"/>
  <c r="G71" i="17" s="1"/>
  <c r="A72" i="17"/>
  <c r="G72" i="17" s="1"/>
  <c r="A73" i="17"/>
  <c r="G73" i="17" s="1"/>
  <c r="A74" i="17"/>
  <c r="G74" i="17" s="1"/>
  <c r="A75" i="17"/>
  <c r="G75" i="17" s="1"/>
  <c r="A76" i="17"/>
  <c r="G76" i="17" s="1"/>
  <c r="A77" i="17"/>
  <c r="G77" i="17" s="1"/>
  <c r="F3" i="18"/>
  <c r="F7" i="18"/>
  <c r="G7" i="18" s="1"/>
  <c r="F6" i="18"/>
  <c r="G6" i="18" s="1"/>
  <c r="F5" i="18"/>
  <c r="G5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8" i="11"/>
  <c r="F13" i="11"/>
  <c r="F24" i="11"/>
  <c r="F29" i="11"/>
  <c r="F40" i="11"/>
  <c r="F45" i="11"/>
  <c r="G2" i="11"/>
  <c r="F3" i="11" s="1"/>
  <c r="F6" i="11"/>
  <c r="F43" i="11"/>
  <c r="F23" i="11"/>
  <c r="F11" i="11"/>
  <c r="F42" i="11"/>
  <c r="F30" i="11"/>
  <c r="F10" i="11"/>
  <c r="L20" i="11"/>
  <c r="D8" i="11" s="1"/>
  <c r="E8" i="11" s="1"/>
  <c r="M9" i="11"/>
  <c r="L21" i="11"/>
  <c r="E44" i="11"/>
  <c r="E15" i="11"/>
  <c r="E36" i="11"/>
  <c r="H6" i="30" l="1"/>
  <c r="J5" i="30"/>
  <c r="G7" i="29"/>
  <c r="I6" i="29"/>
  <c r="F6" i="29"/>
  <c r="I5" i="27"/>
  <c r="G6" i="27"/>
  <c r="G6" i="26"/>
  <c r="I5" i="26"/>
  <c r="G7" i="25"/>
  <c r="I6" i="25"/>
  <c r="H6" i="24"/>
  <c r="J5" i="24"/>
  <c r="G6" i="23"/>
  <c r="I5" i="23"/>
  <c r="J5" i="20"/>
  <c r="H6" i="20"/>
  <c r="F6" i="20"/>
  <c r="F34" i="11"/>
  <c r="F47" i="11"/>
  <c r="F44" i="11"/>
  <c r="F12" i="11"/>
  <c r="D46" i="11"/>
  <c r="E46" i="11" s="1"/>
  <c r="D38" i="11"/>
  <c r="E38" i="11" s="1"/>
  <c r="D30" i="11"/>
  <c r="E30" i="11" s="1"/>
  <c r="D22" i="11"/>
  <c r="E22" i="11" s="1"/>
  <c r="D14" i="11"/>
  <c r="E14" i="11" s="1"/>
  <c r="D6" i="11"/>
  <c r="E6" i="11" s="1"/>
  <c r="F15" i="11"/>
  <c r="F28" i="11"/>
  <c r="F38" i="11"/>
  <c r="F19" i="11"/>
  <c r="F51" i="11"/>
  <c r="F41" i="11"/>
  <c r="F25" i="11"/>
  <c r="F9" i="11"/>
  <c r="E8" i="18"/>
  <c r="E4" i="18"/>
  <c r="D3" i="11"/>
  <c r="E3" i="11" s="1"/>
  <c r="D45" i="11"/>
  <c r="E45" i="11" s="1"/>
  <c r="D37" i="11"/>
  <c r="E37" i="11" s="1"/>
  <c r="D29" i="11"/>
  <c r="E29" i="11" s="1"/>
  <c r="D21" i="11"/>
  <c r="E21" i="11" s="1"/>
  <c r="D13" i="11"/>
  <c r="E13" i="11" s="1"/>
  <c r="D5" i="11"/>
  <c r="E5" i="11" s="1"/>
  <c r="F21" i="11"/>
  <c r="F5" i="11"/>
  <c r="D51" i="11"/>
  <c r="E51" i="11" s="1"/>
  <c r="D43" i="11"/>
  <c r="E43" i="11" s="1"/>
  <c r="D35" i="11"/>
  <c r="E35" i="11" s="1"/>
  <c r="D27" i="11"/>
  <c r="E27" i="11" s="1"/>
  <c r="D19" i="11"/>
  <c r="E19" i="11" s="1"/>
  <c r="D11" i="11"/>
  <c r="E11" i="11" s="1"/>
  <c r="F14" i="11"/>
  <c r="F46" i="11"/>
  <c r="F27" i="11"/>
  <c r="F37" i="11"/>
  <c r="F18" i="11"/>
  <c r="F50" i="11"/>
  <c r="F31" i="11"/>
  <c r="F52" i="11"/>
  <c r="F36" i="11"/>
  <c r="F20" i="11"/>
  <c r="F4" i="11"/>
  <c r="I2" i="11" s="1"/>
  <c r="D50" i="11"/>
  <c r="E50" i="11" s="1"/>
  <c r="D42" i="11"/>
  <c r="E42" i="11" s="1"/>
  <c r="D34" i="11"/>
  <c r="E34" i="11" s="1"/>
  <c r="D26" i="11"/>
  <c r="E26" i="11" s="1"/>
  <c r="D18" i="11"/>
  <c r="E18" i="11" s="1"/>
  <c r="D10" i="11"/>
  <c r="E10" i="11" s="1"/>
  <c r="F22" i="11"/>
  <c r="F35" i="11"/>
  <c r="F49" i="11"/>
  <c r="F33" i="11"/>
  <c r="F17" i="1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F26" i="11"/>
  <c r="F7" i="11"/>
  <c r="F39" i="11"/>
  <c r="F48" i="11"/>
  <c r="F32" i="11"/>
  <c r="F16" i="11"/>
  <c r="D48" i="11"/>
  <c r="E48" i="11" s="1"/>
  <c r="D40" i="11"/>
  <c r="E40" i="11" s="1"/>
  <c r="D32" i="11"/>
  <c r="E32" i="11" s="1"/>
  <c r="D24" i="11"/>
  <c r="E24" i="11" s="1"/>
  <c r="D16" i="11"/>
  <c r="E16" i="11" s="1"/>
  <c r="D2" i="14"/>
  <c r="E2" i="14"/>
  <c r="G7" i="30" l="1"/>
  <c r="I6" i="30"/>
  <c r="F6" i="30"/>
  <c r="J6" i="29"/>
  <c r="H7" i="29"/>
  <c r="F7" i="29" s="1"/>
  <c r="J5" i="27"/>
  <c r="H6" i="27"/>
  <c r="F6" i="27" s="1"/>
  <c r="H6" i="26"/>
  <c r="J5" i="26"/>
  <c r="H7" i="25"/>
  <c r="F7" i="25"/>
  <c r="J6" i="25"/>
  <c r="G7" i="24"/>
  <c r="I6" i="24"/>
  <c r="F6" i="24"/>
  <c r="H6" i="23"/>
  <c r="J5" i="23"/>
  <c r="G7" i="20"/>
  <c r="I6" i="20"/>
  <c r="M8" i="11"/>
  <c r="H2" i="11"/>
  <c r="F3" i="14"/>
  <c r="D51" i="17"/>
  <c r="D17" i="17"/>
  <c r="D15" i="17"/>
  <c r="D59" i="17"/>
  <c r="D41" i="17"/>
  <c r="D8" i="17"/>
  <c r="D21" i="17"/>
  <c r="D43" i="17"/>
  <c r="D11" i="17"/>
  <c r="D57" i="17"/>
  <c r="D65" i="17"/>
  <c r="D71" i="17"/>
  <c r="D64" i="17"/>
  <c r="D26" i="17"/>
  <c r="D22" i="17"/>
  <c r="D18" i="17"/>
  <c r="D45" i="17"/>
  <c r="D14" i="17"/>
  <c r="D56" i="17"/>
  <c r="D55" i="17"/>
  <c r="D24" i="17"/>
  <c r="D23" i="17"/>
  <c r="D25" i="17"/>
  <c r="D68" i="17"/>
  <c r="D28" i="17"/>
  <c r="D53" i="17"/>
  <c r="D42" i="17"/>
  <c r="D9" i="17"/>
  <c r="D52" i="17"/>
  <c r="D20" i="17"/>
  <c r="D32" i="17"/>
  <c r="D16" i="17"/>
  <c r="D10" i="17"/>
  <c r="D63" i="17"/>
  <c r="D27" i="17"/>
  <c r="D7" i="17"/>
  <c r="D60" i="17"/>
  <c r="D70" i="17"/>
  <c r="D66" i="17"/>
  <c r="D44" i="17"/>
  <c r="D12" i="17"/>
  <c r="D67" i="17"/>
  <c r="D19" i="17"/>
  <c r="D31" i="17"/>
  <c r="D58" i="17"/>
  <c r="D69" i="17"/>
  <c r="D54" i="17"/>
  <c r="D38" i="17"/>
  <c r="D62" i="17"/>
  <c r="D61" i="17"/>
  <c r="D30" i="17"/>
  <c r="D29" i="17"/>
  <c r="D72" i="17"/>
  <c r="D40" i="17"/>
  <c r="D39" i="17"/>
  <c r="D13" i="17"/>
  <c r="J6" i="30" l="1"/>
  <c r="H7" i="30"/>
  <c r="G8" i="29"/>
  <c r="I7" i="29"/>
  <c r="G7" i="27"/>
  <c r="I6" i="27"/>
  <c r="G7" i="26"/>
  <c r="I6" i="26"/>
  <c r="F6" i="26"/>
  <c r="G8" i="25"/>
  <c r="I7" i="25"/>
  <c r="J6" i="24"/>
  <c r="H7" i="24"/>
  <c r="F7" i="24"/>
  <c r="G7" i="23"/>
  <c r="I6" i="23"/>
  <c r="F6" i="23"/>
  <c r="J6" i="20"/>
  <c r="H7" i="20"/>
  <c r="M22" i="11"/>
  <c r="J53" i="11"/>
  <c r="J2" i="11"/>
  <c r="N6" i="11"/>
  <c r="D3" i="14"/>
  <c r="G3" i="14"/>
  <c r="D48" i="17"/>
  <c r="D34" i="17"/>
  <c r="D75" i="17"/>
  <c r="G8" i="30" l="1"/>
  <c r="I7" i="30"/>
  <c r="F7" i="30"/>
  <c r="J7" i="29"/>
  <c r="H8" i="29"/>
  <c r="J6" i="27"/>
  <c r="H7" i="27"/>
  <c r="F7" i="27"/>
  <c r="J6" i="26"/>
  <c r="H7" i="26"/>
  <c r="F7" i="26"/>
  <c r="J7" i="25"/>
  <c r="H8" i="25"/>
  <c r="F8" i="25"/>
  <c r="G8" i="24"/>
  <c r="I7" i="24"/>
  <c r="J6" i="23"/>
  <c r="H7" i="23"/>
  <c r="F7" i="23"/>
  <c r="G8" i="20"/>
  <c r="I7" i="20"/>
  <c r="F7" i="20"/>
  <c r="B20" i="9"/>
  <c r="B22" i="9"/>
  <c r="B12" i="9"/>
  <c r="B8" i="9"/>
  <c r="B29" i="9"/>
  <c r="B24" i="9"/>
  <c r="B14" i="9"/>
  <c r="B4" i="9"/>
  <c r="B21" i="9"/>
  <c r="B16" i="9"/>
  <c r="B30" i="9"/>
  <c r="B18" i="9"/>
  <c r="B25" i="9"/>
  <c r="B28" i="9"/>
  <c r="B10" i="9"/>
  <c r="B5" i="9"/>
  <c r="B13" i="9"/>
  <c r="B9" i="9"/>
  <c r="B6" i="9"/>
  <c r="B26" i="9"/>
  <c r="AS88" i="9"/>
  <c r="B17" i="9"/>
  <c r="D3" i="9"/>
  <c r="BC3" i="9"/>
  <c r="H3" i="14"/>
  <c r="E3" i="14"/>
  <c r="F4" i="14" s="1"/>
  <c r="D35" i="17"/>
  <c r="D36" i="17"/>
  <c r="D76" i="17"/>
  <c r="D74" i="17"/>
  <c r="D73" i="17"/>
  <c r="D37" i="17"/>
  <c r="D33" i="17"/>
  <c r="D46" i="17"/>
  <c r="D47" i="17"/>
  <c r="D50" i="17"/>
  <c r="D49" i="17"/>
  <c r="J7" i="30" l="1"/>
  <c r="H8" i="30"/>
  <c r="F8" i="30"/>
  <c r="I8" i="29"/>
  <c r="G9" i="29"/>
  <c r="F8" i="29"/>
  <c r="G8" i="27"/>
  <c r="I7" i="27"/>
  <c r="G8" i="26"/>
  <c r="I7" i="26"/>
  <c r="I8" i="25"/>
  <c r="G9" i="25"/>
  <c r="J7" i="24"/>
  <c r="H8" i="24"/>
  <c r="F8" i="24"/>
  <c r="G8" i="23"/>
  <c r="I7" i="23"/>
  <c r="J7" i="20"/>
  <c r="H8" i="20"/>
  <c r="F8" i="20"/>
  <c r="B67" i="14"/>
  <c r="B54" i="14"/>
  <c r="B51" i="14"/>
  <c r="A46" i="11"/>
  <c r="A35" i="11"/>
  <c r="B34" i="14"/>
  <c r="C11" i="9"/>
  <c r="BC11" i="9"/>
  <c r="C25" i="9"/>
  <c r="B25" i="14" s="1"/>
  <c r="BC25" i="9"/>
  <c r="B55" i="14"/>
  <c r="B40" i="14"/>
  <c r="A38" i="11"/>
  <c r="B77" i="14"/>
  <c r="C13" i="9"/>
  <c r="B13" i="15" s="1"/>
  <c r="BC13" i="9"/>
  <c r="B60" i="14"/>
  <c r="C5" i="9"/>
  <c r="B5" i="15" s="1"/>
  <c r="BC5" i="9"/>
  <c r="B43" i="14"/>
  <c r="C29" i="9"/>
  <c r="B29" i="14" s="1"/>
  <c r="BC29" i="9"/>
  <c r="B63" i="14"/>
  <c r="B68" i="14"/>
  <c r="B47" i="14"/>
  <c r="B69" i="14"/>
  <c r="A39" i="11"/>
  <c r="C22" i="9"/>
  <c r="B22" i="14" s="1"/>
  <c r="BC22" i="9"/>
  <c r="B61" i="14"/>
  <c r="A44" i="11"/>
  <c r="B50" i="14"/>
  <c r="C7" i="9"/>
  <c r="B7" i="14" s="1"/>
  <c r="BC7" i="9"/>
  <c r="B76" i="14"/>
  <c r="B33" i="14"/>
  <c r="C21" i="9"/>
  <c r="A21" i="11" s="1"/>
  <c r="BC21" i="9"/>
  <c r="C19" i="9"/>
  <c r="B19" i="14" s="1"/>
  <c r="BC19" i="9"/>
  <c r="C17" i="9"/>
  <c r="B17" i="15" s="1"/>
  <c r="BC17" i="9"/>
  <c r="C30" i="9"/>
  <c r="A30" i="11" s="1"/>
  <c r="BC30" i="9"/>
  <c r="C18" i="9"/>
  <c r="A18" i="11" s="1"/>
  <c r="BC18" i="9"/>
  <c r="B74" i="14"/>
  <c r="C10" i="9"/>
  <c r="B10" i="14" s="1"/>
  <c r="BC10" i="9"/>
  <c r="B65" i="14"/>
  <c r="A48" i="11"/>
  <c r="B31" i="14"/>
  <c r="C14" i="9"/>
  <c r="B14" i="15" s="1"/>
  <c r="BC14" i="9"/>
  <c r="B53" i="14"/>
  <c r="B56" i="14"/>
  <c r="A36" i="11"/>
  <c r="B41" i="14"/>
  <c r="B32" i="14"/>
  <c r="C27" i="9"/>
  <c r="BC27" i="9"/>
  <c r="B72" i="14"/>
  <c r="C4" i="9"/>
  <c r="BC4" i="9"/>
  <c r="C26" i="9"/>
  <c r="A26" i="11" s="1"/>
  <c r="BC26" i="9"/>
  <c r="C16" i="9"/>
  <c r="B16" i="15" s="1"/>
  <c r="BC16" i="9"/>
  <c r="A52" i="11"/>
  <c r="B73" i="14"/>
  <c r="C9" i="9"/>
  <c r="B9" i="14" s="1"/>
  <c r="BC9" i="9"/>
  <c r="B66" i="14"/>
  <c r="B75" i="14"/>
  <c r="B57" i="14"/>
  <c r="C8" i="9"/>
  <c r="BC8" i="9"/>
  <c r="C23" i="9"/>
  <c r="B23" i="15" s="1"/>
  <c r="BC23" i="9"/>
  <c r="B70" i="14"/>
  <c r="C6" i="9"/>
  <c r="A6" i="11" s="1"/>
  <c r="BC6" i="9"/>
  <c r="B45" i="14"/>
  <c r="C24" i="9"/>
  <c r="A24" i="11" s="1"/>
  <c r="BC24" i="9"/>
  <c r="C28" i="9"/>
  <c r="A28" i="11" s="1"/>
  <c r="BC28" i="9"/>
  <c r="B71" i="14"/>
  <c r="C12" i="9"/>
  <c r="B12" i="14" s="1"/>
  <c r="BC12" i="9"/>
  <c r="B42" i="14"/>
  <c r="B58" i="14"/>
  <c r="B59" i="14"/>
  <c r="B49" i="14"/>
  <c r="C15" i="9"/>
  <c r="B15" i="14" s="1"/>
  <c r="BC15" i="9"/>
  <c r="B62" i="14"/>
  <c r="B64" i="14"/>
  <c r="A37" i="11"/>
  <c r="C20" i="9"/>
  <c r="B20" i="14" s="1"/>
  <c r="BC20" i="9"/>
  <c r="R2" i="9"/>
  <c r="D103" i="9"/>
  <c r="D111" i="9"/>
  <c r="D119" i="9"/>
  <c r="D121" i="9"/>
  <c r="D98" i="9"/>
  <c r="D106" i="9"/>
  <c r="D114" i="9"/>
  <c r="D122" i="9"/>
  <c r="D101" i="9"/>
  <c r="D109" i="9"/>
  <c r="D117" i="9"/>
  <c r="D125" i="9"/>
  <c r="D105" i="9"/>
  <c r="D104" i="9"/>
  <c r="D112" i="9"/>
  <c r="D120" i="9"/>
  <c r="D99" i="9"/>
  <c r="D107" i="9"/>
  <c r="D115" i="9"/>
  <c r="D123" i="9"/>
  <c r="D102" i="9"/>
  <c r="D110" i="9"/>
  <c r="D118" i="9"/>
  <c r="D113" i="9"/>
  <c r="D100" i="9"/>
  <c r="D108" i="9"/>
  <c r="D116" i="9"/>
  <c r="D124" i="9"/>
  <c r="B27" i="9"/>
  <c r="B23" i="9"/>
  <c r="B19" i="9"/>
  <c r="B15" i="9"/>
  <c r="B11" i="9"/>
  <c r="B7" i="9"/>
  <c r="B3" i="9"/>
  <c r="C3" i="9"/>
  <c r="Q7" i="9"/>
  <c r="Q5" i="9"/>
  <c r="Q3" i="9"/>
  <c r="Q4" i="9"/>
  <c r="D88" i="9"/>
  <c r="AV88" i="9"/>
  <c r="AU88" i="9"/>
  <c r="B4" i="17"/>
  <c r="D6" i="17" s="1"/>
  <c r="B70" i="17"/>
  <c r="B9" i="17"/>
  <c r="B74" i="17"/>
  <c r="B72" i="17"/>
  <c r="B6" i="17"/>
  <c r="B37" i="17"/>
  <c r="B11" i="17"/>
  <c r="B41" i="17"/>
  <c r="B61" i="17"/>
  <c r="B53" i="17"/>
  <c r="B59" i="17"/>
  <c r="B43" i="17"/>
  <c r="B73" i="17"/>
  <c r="B75" i="17"/>
  <c r="B17" i="17"/>
  <c r="B5" i="17"/>
  <c r="B62" i="17"/>
  <c r="B68" i="17"/>
  <c r="B27" i="17"/>
  <c r="B7" i="17"/>
  <c r="B66" i="17"/>
  <c r="B26" i="17"/>
  <c r="B29" i="17"/>
  <c r="B57" i="17"/>
  <c r="B8" i="17"/>
  <c r="B14" i="17"/>
  <c r="B45" i="17"/>
  <c r="B18" i="17"/>
  <c r="B21" i="17"/>
  <c r="B44" i="17"/>
  <c r="B46" i="17"/>
  <c r="B24" i="17"/>
  <c r="B51" i="17"/>
  <c r="B76" i="17"/>
  <c r="B19" i="17"/>
  <c r="B67" i="17"/>
  <c r="B12" i="17"/>
  <c r="B28" i="17"/>
  <c r="B40" i="17"/>
  <c r="B25" i="17"/>
  <c r="B23" i="17"/>
  <c r="B20" i="17"/>
  <c r="B31" i="17"/>
  <c r="B39" i="17"/>
  <c r="B78" i="17"/>
  <c r="B16" i="17"/>
  <c r="B56" i="17"/>
  <c r="B63" i="17"/>
  <c r="B65" i="17"/>
  <c r="B15" i="17"/>
  <c r="B10" i="17"/>
  <c r="B77" i="17"/>
  <c r="B48" i="17"/>
  <c r="B32" i="17"/>
  <c r="B36" i="17"/>
  <c r="B13" i="17"/>
  <c r="B55" i="17"/>
  <c r="B58" i="17"/>
  <c r="B49" i="17"/>
  <c r="B47" i="17"/>
  <c r="B33" i="17"/>
  <c r="B30" i="17"/>
  <c r="B42" i="17"/>
  <c r="B34" i="17"/>
  <c r="B38" i="17"/>
  <c r="B54" i="17"/>
  <c r="B69" i="17"/>
  <c r="B35" i="17"/>
  <c r="B22" i="17"/>
  <c r="B64" i="17"/>
  <c r="B71" i="17"/>
  <c r="B60" i="17"/>
  <c r="B50" i="17"/>
  <c r="B52" i="17"/>
  <c r="D4" i="14"/>
  <c r="G4" i="14"/>
  <c r="I3" i="14"/>
  <c r="J3" i="14" s="1"/>
  <c r="H2" i="17"/>
  <c r="E2" i="17"/>
  <c r="F2" i="17"/>
  <c r="G2" i="17"/>
  <c r="I8" i="30" l="1"/>
  <c r="G9" i="30"/>
  <c r="J8" i="29"/>
  <c r="H9" i="29"/>
  <c r="F9" i="29"/>
  <c r="J7" i="27"/>
  <c r="H8" i="27"/>
  <c r="F8" i="27"/>
  <c r="J7" i="26"/>
  <c r="H8" i="26"/>
  <c r="F8" i="26"/>
  <c r="H9" i="25"/>
  <c r="F9" i="25"/>
  <c r="J8" i="25"/>
  <c r="I8" i="24"/>
  <c r="G9" i="24"/>
  <c r="J7" i="23"/>
  <c r="H8" i="23"/>
  <c r="F8" i="23"/>
  <c r="G9" i="20"/>
  <c r="I8" i="20"/>
  <c r="AW23" i="9"/>
  <c r="AW27" i="9"/>
  <c r="AW30" i="9"/>
  <c r="AW28" i="9"/>
  <c r="AW29" i="9"/>
  <c r="AW25" i="9"/>
  <c r="AW26" i="9"/>
  <c r="AW24" i="9"/>
  <c r="AW12" i="9"/>
  <c r="AW19" i="9"/>
  <c r="AW22" i="9"/>
  <c r="AW11" i="9"/>
  <c r="AW21" i="9"/>
  <c r="AW17" i="9"/>
  <c r="AW20" i="9"/>
  <c r="AW16" i="9"/>
  <c r="AW15" i="9"/>
  <c r="AW14" i="9"/>
  <c r="AW18" i="9"/>
  <c r="AW13" i="9"/>
  <c r="AW10" i="9"/>
  <c r="AW9" i="9"/>
  <c r="AW8" i="9"/>
  <c r="AW7" i="9"/>
  <c r="AW5" i="9"/>
  <c r="AW6" i="9"/>
  <c r="AW4" i="9"/>
  <c r="AW3" i="9"/>
  <c r="A3" i="11"/>
  <c r="C98" i="9"/>
  <c r="C106" i="9"/>
  <c r="C114" i="9"/>
  <c r="C122" i="9"/>
  <c r="C101" i="9"/>
  <c r="C109" i="9"/>
  <c r="C117" i="9"/>
  <c r="C125" i="9"/>
  <c r="C104" i="9"/>
  <c r="C112" i="9"/>
  <c r="C120" i="9"/>
  <c r="C99" i="9"/>
  <c r="C107" i="9"/>
  <c r="C115" i="9"/>
  <c r="C123" i="9"/>
  <c r="C108" i="9"/>
  <c r="C124" i="9"/>
  <c r="C102" i="9"/>
  <c r="C110" i="9"/>
  <c r="C118" i="9"/>
  <c r="C105" i="9"/>
  <c r="C113" i="9"/>
  <c r="C121" i="9"/>
  <c r="C100" i="9"/>
  <c r="C103" i="9"/>
  <c r="C111" i="9"/>
  <c r="C119" i="9"/>
  <c r="C116" i="9"/>
  <c r="B99" i="9"/>
  <c r="B115" i="9"/>
  <c r="B123" i="9"/>
  <c r="B100" i="9"/>
  <c r="B108" i="9"/>
  <c r="B116" i="9"/>
  <c r="B124" i="9"/>
  <c r="B101" i="9"/>
  <c r="B109" i="9"/>
  <c r="B117" i="9"/>
  <c r="B125" i="9"/>
  <c r="B102" i="9"/>
  <c r="B110" i="9"/>
  <c r="B118" i="9"/>
  <c r="B121" i="9"/>
  <c r="B103" i="9"/>
  <c r="B111" i="9"/>
  <c r="B119" i="9"/>
  <c r="B113" i="9"/>
  <c r="B104" i="9"/>
  <c r="B112" i="9"/>
  <c r="B120" i="9"/>
  <c r="B105" i="9"/>
  <c r="B106" i="9"/>
  <c r="B114" i="9"/>
  <c r="B122" i="9"/>
  <c r="B107" i="9"/>
  <c r="B98" i="9"/>
  <c r="O7" i="9"/>
  <c r="P2" i="9"/>
  <c r="O5" i="9"/>
  <c r="Q2" i="9"/>
  <c r="Q8" i="9" s="1"/>
  <c r="O3" i="9"/>
  <c r="B88" i="9"/>
  <c r="O2" i="9"/>
  <c r="O4" i="9"/>
  <c r="Q6" i="9"/>
  <c r="P5" i="9"/>
  <c r="P7" i="9"/>
  <c r="P3" i="9"/>
  <c r="P4" i="9"/>
  <c r="C88" i="9"/>
  <c r="B20" i="15"/>
  <c r="B39" i="14"/>
  <c r="B36" i="14"/>
  <c r="A13" i="11"/>
  <c r="B13" i="14"/>
  <c r="B3" i="15"/>
  <c r="C3" i="15" s="1"/>
  <c r="C4" i="15" s="1"/>
  <c r="B3" i="14"/>
  <c r="B16" i="14"/>
  <c r="B46" i="14"/>
  <c r="B38" i="14"/>
  <c r="B6" i="14"/>
  <c r="B35" i="14"/>
  <c r="A41" i="11"/>
  <c r="B6" i="15"/>
  <c r="A25" i="11"/>
  <c r="B52" i="14"/>
  <c r="A31" i="11"/>
  <c r="B19" i="15"/>
  <c r="B44" i="14"/>
  <c r="A16" i="11"/>
  <c r="A19" i="11"/>
  <c r="B18" i="14"/>
  <c r="B17" i="14"/>
  <c r="A20" i="11"/>
  <c r="A17" i="11"/>
  <c r="A50" i="11"/>
  <c r="A10" i="11"/>
  <c r="A40" i="11"/>
  <c r="A22" i="11"/>
  <c r="A45" i="11"/>
  <c r="B37" i="14"/>
  <c r="B10" i="15"/>
  <c r="A32" i="11"/>
  <c r="B24" i="14"/>
  <c r="A9" i="11"/>
  <c r="A7" i="11"/>
  <c r="A34" i="11"/>
  <c r="B7" i="15"/>
  <c r="B9" i="15"/>
  <c r="B22" i="15"/>
  <c r="A29" i="11"/>
  <c r="B28" i="14"/>
  <c r="A49" i="11"/>
  <c r="A51" i="11"/>
  <c r="B23" i="14"/>
  <c r="B26" i="14"/>
  <c r="B48" i="14"/>
  <c r="A23" i="11"/>
  <c r="A33" i="11"/>
  <c r="B30" i="14"/>
  <c r="A12" i="11"/>
  <c r="B18" i="15"/>
  <c r="B4" i="14"/>
  <c r="B4" i="15"/>
  <c r="A5" i="11"/>
  <c r="B8" i="15"/>
  <c r="A8" i="11"/>
  <c r="B8" i="14"/>
  <c r="A14" i="11"/>
  <c r="B14" i="14"/>
  <c r="B27" i="14"/>
  <c r="A27" i="11"/>
  <c r="B21" i="15"/>
  <c r="A15" i="11"/>
  <c r="B12" i="15"/>
  <c r="A4" i="11"/>
  <c r="B5" i="14"/>
  <c r="A42" i="11"/>
  <c r="B15" i="15"/>
  <c r="A47" i="11"/>
  <c r="B21" i="14"/>
  <c r="A43" i="11"/>
  <c r="A11" i="11"/>
  <c r="B11" i="14"/>
  <c r="B11" i="15"/>
  <c r="H4" i="14"/>
  <c r="E4" i="14"/>
  <c r="F5" i="14" s="1"/>
  <c r="E5" i="17"/>
  <c r="E4" i="17"/>
  <c r="E9" i="17"/>
  <c r="E14" i="17"/>
  <c r="E19" i="17"/>
  <c r="E24" i="17"/>
  <c r="E28" i="17"/>
  <c r="E32" i="17"/>
  <c r="E36" i="17"/>
  <c r="E40" i="17"/>
  <c r="E44" i="17"/>
  <c r="E48" i="17"/>
  <c r="E52" i="17"/>
  <c r="E56" i="17"/>
  <c r="E60" i="17"/>
  <c r="E64" i="17"/>
  <c r="E68" i="17"/>
  <c r="E72" i="17"/>
  <c r="E76" i="17"/>
  <c r="E10" i="17"/>
  <c r="E6" i="17"/>
  <c r="E11" i="17"/>
  <c r="E16" i="17"/>
  <c r="E21" i="17"/>
  <c r="E25" i="17"/>
  <c r="E29" i="17"/>
  <c r="E33" i="17"/>
  <c r="E37" i="17"/>
  <c r="E41" i="17"/>
  <c r="E45" i="17"/>
  <c r="E49" i="17"/>
  <c r="E53" i="17"/>
  <c r="E57" i="17"/>
  <c r="E61" i="17"/>
  <c r="E65" i="17"/>
  <c r="E69" i="17"/>
  <c r="E73" i="17"/>
  <c r="E77" i="17"/>
  <c r="E20" i="17"/>
  <c r="E30" i="17"/>
  <c r="E39" i="17"/>
  <c r="E62" i="17"/>
  <c r="E71" i="17"/>
  <c r="E78" i="17"/>
  <c r="E7" i="17"/>
  <c r="E18" i="17"/>
  <c r="E42" i="17"/>
  <c r="E51" i="17"/>
  <c r="E74" i="17"/>
  <c r="E23" i="17"/>
  <c r="E38" i="17"/>
  <c r="E59" i="17"/>
  <c r="E22" i="17"/>
  <c r="E31" i="17"/>
  <c r="E54" i="17"/>
  <c r="E63" i="17"/>
  <c r="E8" i="17"/>
  <c r="E34" i="17"/>
  <c r="E66" i="17"/>
  <c r="E46" i="17"/>
  <c r="E35" i="17"/>
  <c r="E67" i="17"/>
  <c r="E15" i="17"/>
  <c r="E17" i="17"/>
  <c r="E43" i="17"/>
  <c r="E75" i="17"/>
  <c r="E12" i="17"/>
  <c r="E55" i="17"/>
  <c r="E26" i="17"/>
  <c r="E58" i="17"/>
  <c r="E70" i="17"/>
  <c r="E13" i="17"/>
  <c r="E47" i="17"/>
  <c r="E27" i="17"/>
  <c r="E50" i="17"/>
  <c r="H9" i="30" l="1"/>
  <c r="J8" i="30"/>
  <c r="G10" i="29"/>
  <c r="I9" i="29"/>
  <c r="I8" i="27"/>
  <c r="G9" i="27"/>
  <c r="I8" i="26"/>
  <c r="G9" i="26"/>
  <c r="I9" i="25"/>
  <c r="G10" i="25"/>
  <c r="H9" i="24"/>
  <c r="F9" i="24" s="1"/>
  <c r="J8" i="24"/>
  <c r="I8" i="23"/>
  <c r="G9" i="23"/>
  <c r="J8" i="20"/>
  <c r="H9" i="20"/>
  <c r="F9" i="20"/>
  <c r="AW32" i="9"/>
  <c r="AW88" i="9" s="1"/>
  <c r="O6" i="9"/>
  <c r="Q9" i="9"/>
  <c r="P9" i="9"/>
  <c r="P8" i="9"/>
  <c r="Q10" i="9"/>
  <c r="P6" i="9"/>
  <c r="P10" i="9" s="1"/>
  <c r="E30" i="9"/>
  <c r="E29" i="9"/>
  <c r="E28" i="9"/>
  <c r="E27" i="9"/>
  <c r="E18" i="9"/>
  <c r="E17" i="9"/>
  <c r="E16" i="9"/>
  <c r="E15" i="9"/>
  <c r="E26" i="9"/>
  <c r="E25" i="9"/>
  <c r="E24" i="9"/>
  <c r="E23" i="9"/>
  <c r="E22" i="9"/>
  <c r="E20" i="9"/>
  <c r="E21" i="9"/>
  <c r="E19" i="9"/>
  <c r="E14" i="9"/>
  <c r="E13" i="9"/>
  <c r="E12" i="9"/>
  <c r="E11" i="9"/>
  <c r="E10" i="9"/>
  <c r="E9" i="9"/>
  <c r="E8" i="9"/>
  <c r="E7" i="9"/>
  <c r="E6" i="9"/>
  <c r="E5" i="9"/>
  <c r="E4" i="9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D23" i="15" s="1"/>
  <c r="E23" i="15" s="1"/>
  <c r="O8" i="9"/>
  <c r="D4" i="15"/>
  <c r="E4" i="15" s="1"/>
  <c r="F4" i="15" s="1"/>
  <c r="O9" i="9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G3" i="15"/>
  <c r="D5" i="14"/>
  <c r="G5" i="14"/>
  <c r="I4" i="14"/>
  <c r="J4" i="14" s="1"/>
  <c r="F43" i="17"/>
  <c r="F8" i="17"/>
  <c r="F74" i="17"/>
  <c r="F39" i="17"/>
  <c r="F57" i="17"/>
  <c r="F25" i="17"/>
  <c r="F68" i="17"/>
  <c r="F36" i="17"/>
  <c r="F5" i="17"/>
  <c r="F13" i="17"/>
  <c r="F17" i="17"/>
  <c r="F63" i="17"/>
  <c r="F51" i="17"/>
  <c r="F30" i="17"/>
  <c r="F53" i="17"/>
  <c r="F21" i="17"/>
  <c r="F64" i="17"/>
  <c r="F32" i="17"/>
  <c r="F15" i="17"/>
  <c r="F20" i="17"/>
  <c r="F28" i="17"/>
  <c r="F54" i="17"/>
  <c r="F16" i="17"/>
  <c r="F67" i="17"/>
  <c r="F18" i="17"/>
  <c r="F56" i="17"/>
  <c r="F26" i="17"/>
  <c r="F35" i="17"/>
  <c r="F22" i="17"/>
  <c r="F7" i="17"/>
  <c r="F73" i="17"/>
  <c r="F41" i="17"/>
  <c r="F6" i="17"/>
  <c r="F52" i="17"/>
  <c r="F19" i="17"/>
  <c r="F55" i="17"/>
  <c r="F46" i="17"/>
  <c r="F59" i="17"/>
  <c r="F78" i="17"/>
  <c r="F69" i="17"/>
  <c r="F37" i="17"/>
  <c r="F10" i="17"/>
  <c r="F48" i="17"/>
  <c r="F14" i="17"/>
  <c r="F70" i="17"/>
  <c r="F42" i="17"/>
  <c r="F49" i="17"/>
  <c r="F60" i="17"/>
  <c r="F58" i="17"/>
  <c r="F31" i="17"/>
  <c r="F77" i="17"/>
  <c r="F45" i="17"/>
  <c r="F11" i="17"/>
  <c r="F24" i="17"/>
  <c r="F50" i="17"/>
  <c r="F12" i="17"/>
  <c r="F66" i="17"/>
  <c r="F38" i="17"/>
  <c r="F71" i="17"/>
  <c r="F65" i="17"/>
  <c r="F33" i="17"/>
  <c r="F76" i="17"/>
  <c r="F44" i="17"/>
  <c r="F9" i="17"/>
  <c r="F27" i="17"/>
  <c r="F75" i="17"/>
  <c r="F34" i="17"/>
  <c r="F23" i="17"/>
  <c r="F62" i="17"/>
  <c r="F61" i="17"/>
  <c r="F29" i="17"/>
  <c r="F72" i="17"/>
  <c r="F40" i="17"/>
  <c r="F47" i="17"/>
  <c r="F4" i="17"/>
  <c r="I9" i="30" l="1"/>
  <c r="G10" i="30"/>
  <c r="F9" i="30"/>
  <c r="J9" i="29"/>
  <c r="H10" i="29"/>
  <c r="F10" i="29"/>
  <c r="H9" i="27"/>
  <c r="J8" i="27"/>
  <c r="H9" i="26"/>
  <c r="F9" i="26"/>
  <c r="J8" i="26"/>
  <c r="H10" i="25"/>
  <c r="F10" i="25"/>
  <c r="J9" i="25"/>
  <c r="I9" i="24"/>
  <c r="G10" i="24"/>
  <c r="H9" i="23"/>
  <c r="F9" i="23"/>
  <c r="J8" i="23"/>
  <c r="I9" i="20"/>
  <c r="G10" i="20"/>
  <c r="E3" i="9"/>
  <c r="Y2" i="9"/>
  <c r="Y3" i="9" s="1"/>
  <c r="O10" i="9"/>
  <c r="D5" i="15"/>
  <c r="E5" i="15" s="1"/>
  <c r="D6" i="15"/>
  <c r="E6" i="15" s="1"/>
  <c r="D7" i="15"/>
  <c r="E7" i="15" s="1"/>
  <c r="D8" i="15"/>
  <c r="E8" i="15" s="1"/>
  <c r="D10" i="15"/>
  <c r="E10" i="15" s="1"/>
  <c r="D13" i="15"/>
  <c r="E13" i="15" s="1"/>
  <c r="D15" i="15"/>
  <c r="E15" i="15" s="1"/>
  <c r="D9" i="15"/>
  <c r="E9" i="15" s="1"/>
  <c r="D18" i="15"/>
  <c r="E18" i="15" s="1"/>
  <c r="D14" i="15"/>
  <c r="E14" i="15" s="1"/>
  <c r="D16" i="15"/>
  <c r="E16" i="15" s="1"/>
  <c r="D17" i="15"/>
  <c r="E17" i="15" s="1"/>
  <c r="D21" i="15"/>
  <c r="E21" i="15" s="1"/>
  <c r="D11" i="15"/>
  <c r="E11" i="15" s="1"/>
  <c r="D19" i="15"/>
  <c r="E19" i="15" s="1"/>
  <c r="D22" i="15"/>
  <c r="E22" i="15" s="1"/>
  <c r="D12" i="15"/>
  <c r="E12" i="15" s="1"/>
  <c r="D20" i="15"/>
  <c r="E20" i="15" s="1"/>
  <c r="I3" i="15"/>
  <c r="G4" i="15" s="1"/>
  <c r="I4" i="15" s="1"/>
  <c r="G5" i="15" s="1"/>
  <c r="I5" i="15" s="1"/>
  <c r="G6" i="15" s="1"/>
  <c r="I6" i="15" s="1"/>
  <c r="H5" i="14"/>
  <c r="E5" i="14"/>
  <c r="F6" i="14" s="1"/>
  <c r="K6" i="17"/>
  <c r="K7" i="17"/>
  <c r="K5" i="17"/>
  <c r="K4" i="17"/>
  <c r="K3" i="17"/>
  <c r="H10" i="30" l="1"/>
  <c r="F10" i="30"/>
  <c r="J9" i="30"/>
  <c r="I10" i="29"/>
  <c r="G11" i="29"/>
  <c r="G10" i="27"/>
  <c r="I9" i="27"/>
  <c r="F9" i="27"/>
  <c r="I9" i="26"/>
  <c r="G10" i="26"/>
  <c r="I10" i="25"/>
  <c r="G11" i="25"/>
  <c r="H10" i="24"/>
  <c r="F10" i="24"/>
  <c r="J9" i="24"/>
  <c r="I9" i="23"/>
  <c r="G10" i="23"/>
  <c r="H10" i="20"/>
  <c r="J9" i="20"/>
  <c r="E100" i="9"/>
  <c r="E108" i="9"/>
  <c r="E116" i="9"/>
  <c r="E124" i="9"/>
  <c r="E103" i="9"/>
  <c r="E111" i="9"/>
  <c r="E119" i="9"/>
  <c r="E118" i="9"/>
  <c r="E98" i="9"/>
  <c r="E106" i="9"/>
  <c r="E114" i="9"/>
  <c r="E122" i="9"/>
  <c r="E101" i="9"/>
  <c r="E109" i="9"/>
  <c r="E117" i="9"/>
  <c r="E125" i="9"/>
  <c r="E104" i="9"/>
  <c r="E112" i="9"/>
  <c r="E120" i="9"/>
  <c r="E102" i="9"/>
  <c r="E110" i="9"/>
  <c r="E99" i="9"/>
  <c r="E107" i="9"/>
  <c r="E115" i="9"/>
  <c r="E123" i="9"/>
  <c r="E105" i="9"/>
  <c r="E113" i="9"/>
  <c r="E121" i="9"/>
  <c r="R4" i="9"/>
  <c r="R7" i="9"/>
  <c r="R8" i="9" s="1"/>
  <c r="R3" i="9"/>
  <c r="R9" i="9" s="1"/>
  <c r="R5" i="9"/>
  <c r="E88" i="9"/>
  <c r="F6" i="15"/>
  <c r="F5" i="15"/>
  <c r="F7" i="15"/>
  <c r="F8" i="15"/>
  <c r="F17" i="15"/>
  <c r="F9" i="15"/>
  <c r="F10" i="15"/>
  <c r="F12" i="15"/>
  <c r="F13" i="15"/>
  <c r="F23" i="15"/>
  <c r="O4" i="15" s="1"/>
  <c r="F15" i="15"/>
  <c r="F18" i="15"/>
  <c r="F21" i="15"/>
  <c r="F11" i="15"/>
  <c r="F19" i="15"/>
  <c r="F14" i="15"/>
  <c r="F20" i="15"/>
  <c r="F16" i="15"/>
  <c r="F22" i="15"/>
  <c r="Y4" i="9"/>
  <c r="G2" i="9" s="1"/>
  <c r="Y5" i="9"/>
  <c r="Y6" i="9" s="1"/>
  <c r="J5" i="15"/>
  <c r="K5" i="15" s="1"/>
  <c r="J3" i="15"/>
  <c r="K3" i="15" s="1"/>
  <c r="L3" i="15" s="1"/>
  <c r="M3" i="15" s="1"/>
  <c r="J4" i="15"/>
  <c r="K4" i="15" s="1"/>
  <c r="D6" i="14"/>
  <c r="G6" i="14"/>
  <c r="I5" i="14"/>
  <c r="J5" i="14" s="1"/>
  <c r="K8" i="17"/>
  <c r="L4" i="17" s="1"/>
  <c r="H10" i="17" s="1"/>
  <c r="G7" i="15"/>
  <c r="I7" i="15" s="1"/>
  <c r="J6" i="15"/>
  <c r="K6" i="15" s="1"/>
  <c r="I10" i="30" l="1"/>
  <c r="G11" i="30"/>
  <c r="H11" i="29"/>
  <c r="F11" i="29"/>
  <c r="J10" i="29"/>
  <c r="J9" i="27"/>
  <c r="H10" i="27"/>
  <c r="F10" i="27"/>
  <c r="H10" i="26"/>
  <c r="F10" i="26"/>
  <c r="J9" i="26"/>
  <c r="H11" i="25"/>
  <c r="J10" i="25"/>
  <c r="I10" i="24"/>
  <c r="G11" i="24"/>
  <c r="H10" i="23"/>
  <c r="F10" i="23"/>
  <c r="J9" i="23"/>
  <c r="G11" i="20"/>
  <c r="I10" i="20"/>
  <c r="F10" i="20"/>
  <c r="R6" i="9"/>
  <c r="R10" i="9" s="1"/>
  <c r="H2" i="9"/>
  <c r="L4" i="15"/>
  <c r="M4" i="15" s="1"/>
  <c r="L5" i="15"/>
  <c r="M5" i="15" s="1"/>
  <c r="H6" i="14"/>
  <c r="E6" i="14"/>
  <c r="F7" i="14" s="1"/>
  <c r="L6" i="17"/>
  <c r="H47" i="17" s="1"/>
  <c r="H5" i="17"/>
  <c r="L3" i="17"/>
  <c r="H24" i="17" s="1"/>
  <c r="H45" i="17"/>
  <c r="H20" i="17"/>
  <c r="H50" i="17"/>
  <c r="H55" i="17"/>
  <c r="H75" i="17"/>
  <c r="L5" i="17"/>
  <c r="H51" i="17" s="1"/>
  <c r="H70" i="17"/>
  <c r="H40" i="17"/>
  <c r="H65" i="17"/>
  <c r="H30" i="17"/>
  <c r="H25" i="17"/>
  <c r="H60" i="17"/>
  <c r="H15" i="17"/>
  <c r="L7" i="17"/>
  <c r="H48" i="17" s="1"/>
  <c r="H35" i="17"/>
  <c r="L6" i="15"/>
  <c r="M6" i="15" s="1"/>
  <c r="G8" i="15"/>
  <c r="I8" i="15" s="1"/>
  <c r="J7" i="15"/>
  <c r="K7" i="15" s="1"/>
  <c r="L7" i="15" s="1"/>
  <c r="M7" i="15" s="1"/>
  <c r="H11" i="30" l="1"/>
  <c r="F11" i="30"/>
  <c r="J10" i="30"/>
  <c r="G12" i="29"/>
  <c r="I11" i="29"/>
  <c r="I10" i="27"/>
  <c r="G11" i="27"/>
  <c r="I10" i="26"/>
  <c r="G11" i="26"/>
  <c r="G12" i="25"/>
  <c r="I11" i="25"/>
  <c r="F11" i="25"/>
  <c r="H11" i="24"/>
  <c r="J10" i="24"/>
  <c r="I10" i="23"/>
  <c r="G11" i="23"/>
  <c r="J10" i="20"/>
  <c r="H11" i="20"/>
  <c r="F11" i="20"/>
  <c r="F2" i="9"/>
  <c r="I2" i="9"/>
  <c r="J2" i="9" s="1"/>
  <c r="G3" i="9"/>
  <c r="D7" i="14"/>
  <c r="G7" i="14"/>
  <c r="I6" i="14"/>
  <c r="J6" i="14" s="1"/>
  <c r="H4" i="17"/>
  <c r="H33" i="17"/>
  <c r="H22" i="17"/>
  <c r="H66" i="17"/>
  <c r="H68" i="17"/>
  <c r="H21" i="17"/>
  <c r="H42" i="17"/>
  <c r="H26" i="17"/>
  <c r="H23" i="17"/>
  <c r="H32" i="17"/>
  <c r="H78" i="17"/>
  <c r="H37" i="17"/>
  <c r="H28" i="17"/>
  <c r="H41" i="17"/>
  <c r="H16" i="17"/>
  <c r="H27" i="17"/>
  <c r="H53" i="17"/>
  <c r="H11" i="17"/>
  <c r="H57" i="17"/>
  <c r="H17" i="17"/>
  <c r="H13" i="17"/>
  <c r="H76" i="17"/>
  <c r="H72" i="17"/>
  <c r="H14" i="17"/>
  <c r="H58" i="17"/>
  <c r="H56" i="17"/>
  <c r="H67" i="17"/>
  <c r="H49" i="17"/>
  <c r="H73" i="17"/>
  <c r="H71" i="17"/>
  <c r="H52" i="17"/>
  <c r="H63" i="17"/>
  <c r="H46" i="17"/>
  <c r="H6" i="17"/>
  <c r="H12" i="17"/>
  <c r="H77" i="17"/>
  <c r="H18" i="17"/>
  <c r="H61" i="17"/>
  <c r="H62" i="17"/>
  <c r="H7" i="17"/>
  <c r="H54" i="17"/>
  <c r="H9" i="17"/>
  <c r="H59" i="17"/>
  <c r="H69" i="17"/>
  <c r="H29" i="17"/>
  <c r="H39" i="17"/>
  <c r="H44" i="17"/>
  <c r="H34" i="17"/>
  <c r="H74" i="17"/>
  <c r="H8" i="17"/>
  <c r="H19" i="17"/>
  <c r="L8" i="17"/>
  <c r="H64" i="17"/>
  <c r="H38" i="17"/>
  <c r="H31" i="17"/>
  <c r="H43" i="17"/>
  <c r="H36" i="17"/>
  <c r="G9" i="15"/>
  <c r="I9" i="15" s="1"/>
  <c r="J8" i="15"/>
  <c r="K8" i="15" s="1"/>
  <c r="L8" i="15" s="1"/>
  <c r="M8" i="15" s="1"/>
  <c r="G12" i="30" l="1"/>
  <c r="I11" i="30"/>
  <c r="J11" i="29"/>
  <c r="H12" i="29"/>
  <c r="F12" i="29" s="1"/>
  <c r="H11" i="27"/>
  <c r="F11" i="27"/>
  <c r="J10" i="27"/>
  <c r="H11" i="26"/>
  <c r="F11" i="26"/>
  <c r="J10" i="26"/>
  <c r="J11" i="25"/>
  <c r="H12" i="25"/>
  <c r="G12" i="24"/>
  <c r="I11" i="24"/>
  <c r="F11" i="24"/>
  <c r="H11" i="23"/>
  <c r="F11" i="23" s="1"/>
  <c r="J10" i="23"/>
  <c r="I11" i="20"/>
  <c r="G12" i="20"/>
  <c r="H3" i="9"/>
  <c r="H7" i="14"/>
  <c r="E7" i="14"/>
  <c r="F8" i="14"/>
  <c r="G10" i="15"/>
  <c r="I10" i="15" s="1"/>
  <c r="J9" i="15"/>
  <c r="K9" i="15" s="1"/>
  <c r="L9" i="15" s="1"/>
  <c r="M9" i="15" s="1"/>
  <c r="H12" i="30" l="1"/>
  <c r="F12" i="30"/>
  <c r="J11" i="30"/>
  <c r="I12" i="29"/>
  <c r="G13" i="29"/>
  <c r="G12" i="27"/>
  <c r="I11" i="27"/>
  <c r="G12" i="26"/>
  <c r="I11" i="26"/>
  <c r="I12" i="25"/>
  <c r="G13" i="25"/>
  <c r="F12" i="25"/>
  <c r="J11" i="24"/>
  <c r="H12" i="24"/>
  <c r="F12" i="24" s="1"/>
  <c r="G12" i="23"/>
  <c r="I11" i="23"/>
  <c r="H12" i="20"/>
  <c r="F12" i="20"/>
  <c r="J11" i="20"/>
  <c r="F3" i="9"/>
  <c r="I3" i="9"/>
  <c r="J3" i="9" s="1"/>
  <c r="G4" i="9"/>
  <c r="G8" i="14"/>
  <c r="D8" i="14"/>
  <c r="I7" i="14"/>
  <c r="J7" i="14" s="1"/>
  <c r="G11" i="15"/>
  <c r="I11" i="15" s="1"/>
  <c r="J10" i="15"/>
  <c r="K10" i="15" s="1"/>
  <c r="I12" i="30" l="1"/>
  <c r="G13" i="30"/>
  <c r="H13" i="29"/>
  <c r="J12" i="29"/>
  <c r="J11" i="27"/>
  <c r="H12" i="27"/>
  <c r="F12" i="27"/>
  <c r="J11" i="26"/>
  <c r="H12" i="26"/>
  <c r="F12" i="26"/>
  <c r="H13" i="25"/>
  <c r="J12" i="25"/>
  <c r="I12" i="24"/>
  <c r="G13" i="24"/>
  <c r="H12" i="23"/>
  <c r="F12" i="23" s="1"/>
  <c r="J11" i="23"/>
  <c r="I12" i="20"/>
  <c r="G13" i="20"/>
  <c r="H4" i="9"/>
  <c r="E8" i="14"/>
  <c r="F9" i="14" s="1"/>
  <c r="H8" i="14"/>
  <c r="I8" i="14" s="1"/>
  <c r="J8" i="14" s="1"/>
  <c r="L10" i="15"/>
  <c r="M10" i="15" s="1"/>
  <c r="G12" i="15"/>
  <c r="I12" i="15" s="1"/>
  <c r="J11" i="15"/>
  <c r="K11" i="15" s="1"/>
  <c r="L11" i="15" s="1"/>
  <c r="M11" i="15" s="1"/>
  <c r="H13" i="30" l="1"/>
  <c r="J12" i="30"/>
  <c r="G14" i="29"/>
  <c r="I13" i="29"/>
  <c r="F13" i="29"/>
  <c r="I12" i="27"/>
  <c r="G13" i="27"/>
  <c r="I12" i="26"/>
  <c r="G13" i="26"/>
  <c r="G14" i="25"/>
  <c r="I13" i="25"/>
  <c r="F13" i="25"/>
  <c r="F13" i="24"/>
  <c r="H13" i="24"/>
  <c r="J12" i="24"/>
  <c r="I12" i="23"/>
  <c r="G13" i="23"/>
  <c r="H13" i="20"/>
  <c r="F13" i="20"/>
  <c r="J12" i="20"/>
  <c r="F4" i="9"/>
  <c r="I4" i="9"/>
  <c r="J4" i="9" s="1"/>
  <c r="G5" i="9"/>
  <c r="D9" i="14"/>
  <c r="G9" i="14"/>
  <c r="G13" i="15"/>
  <c r="I13" i="15" s="1"/>
  <c r="J12" i="15"/>
  <c r="K12" i="15" s="1"/>
  <c r="L12" i="15" s="1"/>
  <c r="M12" i="15" s="1"/>
  <c r="G14" i="30" l="1"/>
  <c r="I13" i="30"/>
  <c r="F13" i="30"/>
  <c r="J13" i="29"/>
  <c r="H14" i="29"/>
  <c r="I14" i="29" s="1"/>
  <c r="F14" i="29"/>
  <c r="H13" i="27"/>
  <c r="J12" i="27"/>
  <c r="H13" i="26"/>
  <c r="J12" i="26"/>
  <c r="J13" i="25"/>
  <c r="H14" i="25"/>
  <c r="I14" i="25" s="1"/>
  <c r="F14" i="25"/>
  <c r="G14" i="24"/>
  <c r="I13" i="24"/>
  <c r="H13" i="23"/>
  <c r="J12" i="23"/>
  <c r="I13" i="20"/>
  <c r="G14" i="20"/>
  <c r="H5" i="9"/>
  <c r="H9" i="14"/>
  <c r="I9" i="14" s="1"/>
  <c r="J9" i="14" s="1"/>
  <c r="E9" i="14"/>
  <c r="F10" i="14" s="1"/>
  <c r="G14" i="15"/>
  <c r="I14" i="15" s="1"/>
  <c r="J13" i="15"/>
  <c r="K13" i="15" s="1"/>
  <c r="L13" i="15" s="1"/>
  <c r="M13" i="15" s="1"/>
  <c r="J13" i="30" l="1"/>
  <c r="H14" i="30"/>
  <c r="I14" i="30" s="1"/>
  <c r="J14" i="29"/>
  <c r="G14" i="27"/>
  <c r="I13" i="27"/>
  <c r="F13" i="27"/>
  <c r="G14" i="26"/>
  <c r="I13" i="26"/>
  <c r="F13" i="26"/>
  <c r="J14" i="25"/>
  <c r="J13" i="24"/>
  <c r="H14" i="24"/>
  <c r="I14" i="24" s="1"/>
  <c r="F14" i="24"/>
  <c r="G14" i="23"/>
  <c r="I13" i="23"/>
  <c r="F13" i="23"/>
  <c r="H14" i="20"/>
  <c r="I14" i="20" s="1"/>
  <c r="J13" i="20"/>
  <c r="F5" i="9"/>
  <c r="I5" i="9"/>
  <c r="J5" i="9" s="1"/>
  <c r="G6" i="9"/>
  <c r="G10" i="14"/>
  <c r="D10" i="14"/>
  <c r="G15" i="15"/>
  <c r="I15" i="15" s="1"/>
  <c r="J14" i="15"/>
  <c r="K14" i="15" s="1"/>
  <c r="L14" i="15" s="1"/>
  <c r="M14" i="15" s="1"/>
  <c r="F14" i="30" l="1"/>
  <c r="J14" i="30"/>
  <c r="J15" i="29"/>
  <c r="K14" i="29" s="1"/>
  <c r="J13" i="27"/>
  <c r="H14" i="27"/>
  <c r="I14" i="27" s="1"/>
  <c r="F14" i="27"/>
  <c r="J13" i="26"/>
  <c r="H14" i="26"/>
  <c r="I14" i="26" s="1"/>
  <c r="F14" i="26"/>
  <c r="J15" i="25"/>
  <c r="J14" i="24"/>
  <c r="J13" i="23"/>
  <c r="H14" i="23"/>
  <c r="I14" i="23" s="1"/>
  <c r="F14" i="23"/>
  <c r="J14" i="20"/>
  <c r="F14" i="20"/>
  <c r="H6" i="9"/>
  <c r="E10" i="14"/>
  <c r="F11" i="14" s="1"/>
  <c r="H10" i="14"/>
  <c r="I10" i="14" s="1"/>
  <c r="J10" i="14" s="1"/>
  <c r="G16" i="15"/>
  <c r="I16" i="15" s="1"/>
  <c r="J15" i="15"/>
  <c r="K15" i="15" s="1"/>
  <c r="L15" i="15" s="1"/>
  <c r="M15" i="15" s="1"/>
  <c r="J15" i="30" l="1"/>
  <c r="L2" i="29"/>
  <c r="K2" i="29"/>
  <c r="L3" i="29"/>
  <c r="K3" i="29"/>
  <c r="L4" i="29"/>
  <c r="K4" i="29"/>
  <c r="L5" i="29"/>
  <c r="K5" i="29"/>
  <c r="L6" i="29"/>
  <c r="K6" i="29"/>
  <c r="L7" i="29"/>
  <c r="K7" i="29"/>
  <c r="L8" i="29"/>
  <c r="K8" i="29"/>
  <c r="L9" i="29"/>
  <c r="K9" i="29"/>
  <c r="L10" i="29"/>
  <c r="K10" i="29"/>
  <c r="L11" i="29"/>
  <c r="K11" i="29"/>
  <c r="L12" i="29"/>
  <c r="K12" i="29"/>
  <c r="L13" i="29"/>
  <c r="K13" i="29"/>
  <c r="L14" i="29"/>
  <c r="J14" i="27"/>
  <c r="J14" i="26"/>
  <c r="L2" i="25"/>
  <c r="K2" i="25"/>
  <c r="L3" i="25"/>
  <c r="K3" i="25"/>
  <c r="L4" i="25"/>
  <c r="K4" i="25"/>
  <c r="L5" i="25"/>
  <c r="K5" i="25"/>
  <c r="L6" i="25"/>
  <c r="K6" i="25"/>
  <c r="L7" i="25"/>
  <c r="K7" i="25"/>
  <c r="L8" i="25"/>
  <c r="K8" i="25"/>
  <c r="L9" i="25"/>
  <c r="K9" i="25"/>
  <c r="L10" i="25"/>
  <c r="K10" i="25"/>
  <c r="L11" i="25"/>
  <c r="K11" i="25"/>
  <c r="L12" i="25"/>
  <c r="K12" i="25"/>
  <c r="L13" i="25"/>
  <c r="L14" i="25"/>
  <c r="K13" i="25"/>
  <c r="K14" i="25"/>
  <c r="J15" i="24"/>
  <c r="J14" i="23"/>
  <c r="J15" i="20"/>
  <c r="F6" i="9"/>
  <c r="I6" i="9"/>
  <c r="J6" i="9" s="1"/>
  <c r="G7" i="9"/>
  <c r="D11" i="14"/>
  <c r="G11" i="14"/>
  <c r="G17" i="15"/>
  <c r="I17" i="15" s="1"/>
  <c r="J16" i="15"/>
  <c r="K16" i="15" s="1"/>
  <c r="L16" i="15" s="1"/>
  <c r="M16" i="15" s="1"/>
  <c r="L2" i="30" l="1"/>
  <c r="K2" i="30"/>
  <c r="L3" i="30"/>
  <c r="K3" i="30"/>
  <c r="L4" i="30"/>
  <c r="K4" i="30"/>
  <c r="L5" i="30"/>
  <c r="K5" i="30"/>
  <c r="L6" i="30"/>
  <c r="K6" i="30"/>
  <c r="L7" i="30"/>
  <c r="K7" i="30"/>
  <c r="L8" i="30"/>
  <c r="K8" i="30"/>
  <c r="L9" i="30"/>
  <c r="K9" i="30"/>
  <c r="L10" i="30"/>
  <c r="K10" i="30"/>
  <c r="L11" i="30"/>
  <c r="K11" i="30"/>
  <c r="L12" i="30"/>
  <c r="K12" i="30"/>
  <c r="L13" i="30"/>
  <c r="L14" i="30"/>
  <c r="K13" i="30"/>
  <c r="K14" i="30"/>
  <c r="K15" i="29"/>
  <c r="J15" i="27"/>
  <c r="J15" i="26"/>
  <c r="K15" i="25"/>
  <c r="L2" i="24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J15" i="23"/>
  <c r="L2" i="20"/>
  <c r="K2" i="20"/>
  <c r="L3" i="20"/>
  <c r="K3" i="20"/>
  <c r="L4" i="20"/>
  <c r="K4" i="20"/>
  <c r="L5" i="20"/>
  <c r="K5" i="20"/>
  <c r="L6" i="20"/>
  <c r="K6" i="20"/>
  <c r="L7" i="20"/>
  <c r="K7" i="20"/>
  <c r="L8" i="20"/>
  <c r="K8" i="20"/>
  <c r="L9" i="20"/>
  <c r="K9" i="20"/>
  <c r="L10" i="20"/>
  <c r="K10" i="20"/>
  <c r="L11" i="20"/>
  <c r="K11" i="20"/>
  <c r="L12" i="20"/>
  <c r="K12" i="20"/>
  <c r="L13" i="20"/>
  <c r="L14" i="20"/>
  <c r="K13" i="20"/>
  <c r="K14" i="20"/>
  <c r="H7" i="9"/>
  <c r="H11" i="14"/>
  <c r="I11" i="14" s="1"/>
  <c r="J11" i="14" s="1"/>
  <c r="E11" i="14"/>
  <c r="F12" i="14" s="1"/>
  <c r="G18" i="15"/>
  <c r="I18" i="15" s="1"/>
  <c r="J17" i="15"/>
  <c r="K17" i="15" s="1"/>
  <c r="L17" i="15" s="1"/>
  <c r="M17" i="15" s="1"/>
  <c r="K15" i="30" l="1"/>
  <c r="L2" i="27"/>
  <c r="K2" i="27"/>
  <c r="L3" i="27"/>
  <c r="K3" i="27"/>
  <c r="L4" i="27"/>
  <c r="K4" i="27"/>
  <c r="L5" i="27"/>
  <c r="K5" i="27"/>
  <c r="L6" i="27"/>
  <c r="K6" i="27"/>
  <c r="L7" i="27"/>
  <c r="K7" i="27"/>
  <c r="L8" i="27"/>
  <c r="K8" i="27"/>
  <c r="L9" i="27"/>
  <c r="K9" i="27"/>
  <c r="L10" i="27"/>
  <c r="K10" i="27"/>
  <c r="L11" i="27"/>
  <c r="K11" i="27"/>
  <c r="L12" i="27"/>
  <c r="K12" i="27"/>
  <c r="L13" i="27"/>
  <c r="L14" i="27"/>
  <c r="K13" i="27"/>
  <c r="K14" i="27"/>
  <c r="L2" i="26"/>
  <c r="K2" i="26"/>
  <c r="L3" i="26"/>
  <c r="K3" i="26"/>
  <c r="L4" i="26"/>
  <c r="K4" i="26"/>
  <c r="L5" i="26"/>
  <c r="K5" i="26"/>
  <c r="L6" i="26"/>
  <c r="K6" i="26"/>
  <c r="L7" i="26"/>
  <c r="K7" i="26"/>
  <c r="L8" i="26"/>
  <c r="K8" i="26"/>
  <c r="L9" i="26"/>
  <c r="K9" i="26"/>
  <c r="L10" i="26"/>
  <c r="K10" i="26"/>
  <c r="L11" i="26"/>
  <c r="K11" i="26"/>
  <c r="L12" i="26"/>
  <c r="K12" i="26"/>
  <c r="L13" i="26"/>
  <c r="K13" i="26"/>
  <c r="L14" i="26"/>
  <c r="K14" i="26"/>
  <c r="K15" i="24"/>
  <c r="L2" i="23"/>
  <c r="K2" i="23"/>
  <c r="L3" i="23"/>
  <c r="K3" i="23"/>
  <c r="L4" i="23"/>
  <c r="K4" i="23"/>
  <c r="L5" i="23"/>
  <c r="K5" i="23"/>
  <c r="L6" i="23"/>
  <c r="K6" i="23"/>
  <c r="L7" i="23"/>
  <c r="K7" i="23"/>
  <c r="L8" i="23"/>
  <c r="K8" i="23"/>
  <c r="L9" i="23"/>
  <c r="K9" i="23"/>
  <c r="L10" i="23"/>
  <c r="K10" i="23"/>
  <c r="L11" i="23"/>
  <c r="K11" i="23"/>
  <c r="L12" i="23"/>
  <c r="K12" i="23"/>
  <c r="L13" i="23"/>
  <c r="K13" i="23"/>
  <c r="L14" i="23"/>
  <c r="K14" i="23"/>
  <c r="K15" i="20"/>
  <c r="F7" i="9"/>
  <c r="I7" i="9"/>
  <c r="J7" i="9" s="1"/>
  <c r="G8" i="9"/>
  <c r="D12" i="14"/>
  <c r="G12" i="14"/>
  <c r="G19" i="15"/>
  <c r="I19" i="15" s="1"/>
  <c r="J18" i="15"/>
  <c r="K18" i="15" s="1"/>
  <c r="L18" i="15" s="1"/>
  <c r="M18" i="15" s="1"/>
  <c r="K15" i="27" l="1"/>
  <c r="K15" i="26"/>
  <c r="K15" i="23"/>
  <c r="H8" i="9"/>
  <c r="H12" i="14"/>
  <c r="I12" i="14" s="1"/>
  <c r="J12" i="14" s="1"/>
  <c r="E12" i="14"/>
  <c r="F13" i="14" s="1"/>
  <c r="G20" i="15"/>
  <c r="I20" i="15" s="1"/>
  <c r="J19" i="15"/>
  <c r="K19" i="15" s="1"/>
  <c r="L19" i="15" s="1"/>
  <c r="M19" i="15" s="1"/>
  <c r="F8" i="9" l="1"/>
  <c r="I8" i="9"/>
  <c r="J8" i="9" s="1"/>
  <c r="G9" i="9"/>
  <c r="G13" i="14"/>
  <c r="D13" i="14"/>
  <c r="G21" i="15"/>
  <c r="I21" i="15" s="1"/>
  <c r="J20" i="15"/>
  <c r="K20" i="15" s="1"/>
  <c r="L20" i="15" s="1"/>
  <c r="M20" i="15" s="1"/>
  <c r="H9" i="9" l="1"/>
  <c r="I9" i="9" s="1"/>
  <c r="E13" i="14"/>
  <c r="F14" i="14" s="1"/>
  <c r="H13" i="14"/>
  <c r="I13" i="14" s="1"/>
  <c r="J13" i="14" s="1"/>
  <c r="G22" i="15"/>
  <c r="I22" i="15" s="1"/>
  <c r="J21" i="15"/>
  <c r="K21" i="15" s="1"/>
  <c r="L21" i="15" s="1"/>
  <c r="M21" i="15" s="1"/>
  <c r="J9" i="9" l="1"/>
  <c r="G10" i="9"/>
  <c r="F9" i="9"/>
  <c r="D14" i="14"/>
  <c r="G14" i="14"/>
  <c r="G23" i="15"/>
  <c r="I23" i="15" s="1"/>
  <c r="J23" i="15" s="1"/>
  <c r="K23" i="15" s="1"/>
  <c r="J22" i="15"/>
  <c r="K22" i="15" s="1"/>
  <c r="L22" i="15" s="1"/>
  <c r="M22" i="15" s="1"/>
  <c r="H10" i="9" l="1"/>
  <c r="H14" i="14"/>
  <c r="I14" i="14" s="1"/>
  <c r="J14" i="14" s="1"/>
  <c r="E14" i="14"/>
  <c r="F15" i="14" s="1"/>
  <c r="L23" i="15"/>
  <c r="F10" i="9" l="1"/>
  <c r="I10" i="9"/>
  <c r="J10" i="9" s="1"/>
  <c r="G11" i="9"/>
  <c r="D15" i="14"/>
  <c r="G15" i="14"/>
  <c r="M23" i="15"/>
  <c r="N17" i="15"/>
  <c r="H11" i="9" l="1"/>
  <c r="H15" i="14"/>
  <c r="I15" i="14" s="1"/>
  <c r="J15" i="14" s="1"/>
  <c r="E15" i="14"/>
  <c r="F16" i="14" s="1"/>
  <c r="F11" i="9" l="1"/>
  <c r="I11" i="9"/>
  <c r="J11" i="9" s="1"/>
  <c r="G12" i="9"/>
  <c r="G16" i="14"/>
  <c r="D16" i="14"/>
  <c r="H12" i="9" l="1"/>
  <c r="E16" i="14"/>
  <c r="F17" i="14" s="1"/>
  <c r="H16" i="14"/>
  <c r="I16" i="14" s="1"/>
  <c r="J16" i="14" s="1"/>
  <c r="F12" i="9" l="1"/>
  <c r="I12" i="9"/>
  <c r="J12" i="9" s="1"/>
  <c r="G13" i="9"/>
  <c r="G17" i="14"/>
  <c r="D17" i="14"/>
  <c r="H13" i="9" l="1"/>
  <c r="E17" i="14"/>
  <c r="F18" i="14" s="1"/>
  <c r="H17" i="14"/>
  <c r="I17" i="14" s="1"/>
  <c r="J17" i="14" s="1"/>
  <c r="F13" i="9" l="1"/>
  <c r="I13" i="9"/>
  <c r="J13" i="9" s="1"/>
  <c r="G14" i="9"/>
  <c r="G18" i="14"/>
  <c r="D18" i="14"/>
  <c r="H14" i="9" l="1"/>
  <c r="E18" i="14"/>
  <c r="F19" i="14" s="1"/>
  <c r="H18" i="14"/>
  <c r="I18" i="14" s="1"/>
  <c r="J18" i="14" s="1"/>
  <c r="I14" i="9" l="1"/>
  <c r="J14" i="9" s="1"/>
  <c r="F14" i="9"/>
  <c r="D19" i="14"/>
  <c r="G19" i="14"/>
  <c r="J15" i="9" l="1"/>
  <c r="K14" i="9" s="1"/>
  <c r="H19" i="14"/>
  <c r="I19" i="14" s="1"/>
  <c r="J19" i="14" s="1"/>
  <c r="E19" i="14"/>
  <c r="F20" i="14" s="1"/>
  <c r="L14" i="9" l="1"/>
  <c r="L8" i="9"/>
  <c r="L7" i="9"/>
  <c r="K6" i="9"/>
  <c r="L12" i="9"/>
  <c r="L6" i="9"/>
  <c r="L3" i="9"/>
  <c r="L11" i="9"/>
  <c r="L4" i="9"/>
  <c r="K4" i="9"/>
  <c r="L5" i="9"/>
  <c r="K11" i="9"/>
  <c r="K10" i="9"/>
  <c r="K8" i="9"/>
  <c r="L9" i="9"/>
  <c r="K2" i="9"/>
  <c r="K3" i="9"/>
  <c r="K12" i="9"/>
  <c r="L13" i="9"/>
  <c r="K9" i="9"/>
  <c r="K5" i="9"/>
  <c r="K13" i="9"/>
  <c r="L10" i="9"/>
  <c r="K7" i="9"/>
  <c r="L2" i="9"/>
  <c r="G20" i="14"/>
  <c r="D20" i="14"/>
  <c r="K15" i="9" l="1"/>
  <c r="E20" i="14"/>
  <c r="F21" i="14" s="1"/>
  <c r="H20" i="14"/>
  <c r="I20" i="14" s="1"/>
  <c r="J20" i="14" s="1"/>
  <c r="D21" i="14" l="1"/>
  <c r="G21" i="14"/>
  <c r="H21" i="14" l="1"/>
  <c r="I21" i="14" s="1"/>
  <c r="J21" i="14" s="1"/>
  <c r="E21" i="14"/>
  <c r="F22" i="14" s="1"/>
  <c r="G22" i="14" l="1"/>
  <c r="D22" i="14"/>
  <c r="E22" i="14" l="1"/>
  <c r="F23" i="14" s="1"/>
  <c r="H22" i="14"/>
  <c r="I22" i="14" s="1"/>
  <c r="J22" i="14" s="1"/>
  <c r="D23" i="14" l="1"/>
  <c r="G23" i="14"/>
  <c r="H23" i="14" l="1"/>
  <c r="I23" i="14" s="1"/>
  <c r="J23" i="14" s="1"/>
  <c r="E23" i="14"/>
  <c r="F24" i="14" s="1"/>
  <c r="D24" i="14" l="1"/>
  <c r="G24" i="14"/>
  <c r="E24" i="14" l="1"/>
  <c r="F25" i="14" s="1"/>
  <c r="H24" i="14"/>
  <c r="I24" i="14" s="1"/>
  <c r="J24" i="14" s="1"/>
  <c r="G25" i="14" l="1"/>
  <c r="D25" i="14"/>
  <c r="H25" i="14" l="1"/>
  <c r="I25" i="14" s="1"/>
  <c r="J25" i="14" s="1"/>
  <c r="E25" i="14"/>
  <c r="F26" i="14" s="1"/>
  <c r="G26" i="14" l="1"/>
  <c r="D26" i="14"/>
  <c r="E26" i="14" l="1"/>
  <c r="F27" i="14" s="1"/>
  <c r="H26" i="14"/>
  <c r="I26" i="14" s="1"/>
  <c r="J26" i="14" s="1"/>
  <c r="G27" i="14" l="1"/>
  <c r="D27" i="14"/>
  <c r="H27" i="14" l="1"/>
  <c r="I27" i="14" s="1"/>
  <c r="J27" i="14" s="1"/>
  <c r="E27" i="14"/>
  <c r="F28" i="14" s="1"/>
  <c r="D28" i="14" l="1"/>
  <c r="G28" i="14"/>
  <c r="E28" i="14" l="1"/>
  <c r="F29" i="14" s="1"/>
  <c r="H28" i="14"/>
  <c r="I28" i="14" s="1"/>
  <c r="J28" i="14" s="1"/>
  <c r="G29" i="14" l="1"/>
  <c r="D29" i="14"/>
  <c r="H29" i="14" l="1"/>
  <c r="I29" i="14" s="1"/>
  <c r="J29" i="14" s="1"/>
  <c r="E29" i="14"/>
  <c r="F30" i="14" s="1"/>
  <c r="D30" i="14" l="1"/>
  <c r="G30" i="14"/>
  <c r="H30" i="14" l="1"/>
  <c r="I30" i="14" s="1"/>
  <c r="J30" i="14" s="1"/>
  <c r="E30" i="14"/>
  <c r="F31" i="14" s="1"/>
  <c r="D31" i="14" l="1"/>
  <c r="G31" i="14"/>
  <c r="H31" i="14" l="1"/>
  <c r="I31" i="14" s="1"/>
  <c r="J31" i="14" s="1"/>
  <c r="E31" i="14"/>
  <c r="F32" i="14" s="1"/>
  <c r="D32" i="14" l="1"/>
  <c r="G32" i="14"/>
  <c r="H32" i="14" l="1"/>
  <c r="I32" i="14" s="1"/>
  <c r="J32" i="14" s="1"/>
  <c r="E32" i="14"/>
  <c r="F33" i="14" s="1"/>
  <c r="D33" i="14" l="1"/>
  <c r="G33" i="14"/>
  <c r="E33" i="14" l="1"/>
  <c r="F34" i="14" s="1"/>
  <c r="H33" i="14"/>
  <c r="I33" i="14" s="1"/>
  <c r="J33" i="14" s="1"/>
  <c r="G34" i="14" l="1"/>
  <c r="D34" i="14"/>
  <c r="E34" i="14" l="1"/>
  <c r="F35" i="14" s="1"/>
  <c r="H34" i="14"/>
  <c r="I34" i="14" s="1"/>
  <c r="J34" i="14" s="1"/>
  <c r="D35" i="14" l="1"/>
  <c r="G35" i="14"/>
  <c r="E35" i="14" l="1"/>
  <c r="F36" i="14" s="1"/>
  <c r="H35" i="14"/>
  <c r="I35" i="14" s="1"/>
  <c r="J35" i="14" s="1"/>
  <c r="D36" i="14" l="1"/>
  <c r="G36" i="14"/>
  <c r="E36" i="14" l="1"/>
  <c r="F37" i="14" s="1"/>
  <c r="H36" i="14"/>
  <c r="I36" i="14" s="1"/>
  <c r="J36" i="14" s="1"/>
  <c r="G37" i="14" l="1"/>
  <c r="D37" i="14"/>
  <c r="E37" i="14" l="1"/>
  <c r="F38" i="14" s="1"/>
  <c r="H37" i="14"/>
  <c r="I37" i="14" s="1"/>
  <c r="J37" i="14" s="1"/>
  <c r="G38" i="14" l="1"/>
  <c r="D38" i="14"/>
  <c r="E38" i="14" l="1"/>
  <c r="F39" i="14" s="1"/>
  <c r="H38" i="14"/>
  <c r="I38" i="14" s="1"/>
  <c r="J38" i="14" s="1"/>
  <c r="G39" i="14" l="1"/>
  <c r="D39" i="14"/>
  <c r="H39" i="14" l="1"/>
  <c r="I39" i="14" s="1"/>
  <c r="J39" i="14" s="1"/>
  <c r="E39" i="14"/>
  <c r="F40" i="14" s="1"/>
  <c r="D40" i="14" l="1"/>
  <c r="G40" i="14"/>
  <c r="H40" i="14" l="1"/>
  <c r="I40" i="14" s="1"/>
  <c r="J40" i="14" s="1"/>
  <c r="E40" i="14"/>
  <c r="F41" i="14" s="1"/>
  <c r="D41" i="14" l="1"/>
  <c r="G41" i="14"/>
  <c r="H41" i="14" l="1"/>
  <c r="I41" i="14" s="1"/>
  <c r="J41" i="14" s="1"/>
  <c r="E41" i="14"/>
  <c r="F42" i="14" s="1"/>
  <c r="G42" i="14" l="1"/>
  <c r="D42" i="14"/>
  <c r="H42" i="14" l="1"/>
  <c r="I42" i="14" s="1"/>
  <c r="J42" i="14" s="1"/>
  <c r="E42" i="14"/>
  <c r="F43" i="14"/>
  <c r="D43" i="14" l="1"/>
  <c r="G43" i="14"/>
  <c r="E43" i="14" l="1"/>
  <c r="F44" i="14" s="1"/>
  <c r="H43" i="14"/>
  <c r="I43" i="14" s="1"/>
  <c r="J43" i="14" s="1"/>
  <c r="D44" i="14" l="1"/>
  <c r="G44" i="14"/>
  <c r="H44" i="14" l="1"/>
  <c r="I44" i="14" s="1"/>
  <c r="J44" i="14" s="1"/>
  <c r="E44" i="14"/>
  <c r="F45" i="14" s="1"/>
  <c r="D45" i="14" l="1"/>
  <c r="G45" i="14"/>
  <c r="E45" i="14" l="1"/>
  <c r="F46" i="14" s="1"/>
  <c r="H45" i="14"/>
  <c r="I45" i="14" s="1"/>
  <c r="J45" i="14" s="1"/>
  <c r="D46" i="14" l="1"/>
  <c r="G46" i="14"/>
  <c r="E46" i="14" l="1"/>
  <c r="F47" i="14" s="1"/>
  <c r="H46" i="14"/>
  <c r="I46" i="14" s="1"/>
  <c r="J46" i="14" s="1"/>
  <c r="G47" i="14" l="1"/>
  <c r="D47" i="14"/>
  <c r="H47" i="14" l="1"/>
  <c r="I47" i="14" s="1"/>
  <c r="J47" i="14" s="1"/>
  <c r="E47" i="14"/>
  <c r="F48" i="14" s="1"/>
  <c r="D48" i="14" l="1"/>
  <c r="G48" i="14"/>
  <c r="E48" i="14" l="1"/>
  <c r="F49" i="14" s="1"/>
  <c r="H48" i="14"/>
  <c r="I48" i="14" s="1"/>
  <c r="J48" i="14" s="1"/>
  <c r="D49" i="14" l="1"/>
  <c r="G49" i="14"/>
  <c r="E49" i="14" l="1"/>
  <c r="F50" i="14" s="1"/>
  <c r="H49" i="14"/>
  <c r="I49" i="14" s="1"/>
  <c r="J49" i="14" s="1"/>
  <c r="G50" i="14" l="1"/>
  <c r="D50" i="14"/>
  <c r="E50" i="14" l="1"/>
  <c r="F51" i="14" s="1"/>
  <c r="H50" i="14"/>
  <c r="I50" i="14" s="1"/>
  <c r="J50" i="14" s="1"/>
  <c r="G51" i="14" l="1"/>
  <c r="D51" i="14"/>
  <c r="E51" i="14" l="1"/>
  <c r="F52" i="14" s="1"/>
  <c r="H51" i="14"/>
  <c r="I51" i="14" s="1"/>
  <c r="J51" i="14" s="1"/>
  <c r="G52" i="14" l="1"/>
  <c r="D52" i="14"/>
  <c r="H52" i="14" l="1"/>
  <c r="I52" i="14" s="1"/>
  <c r="J52" i="14" s="1"/>
  <c r="E52" i="14"/>
  <c r="F53" i="14"/>
  <c r="D53" i="14" l="1"/>
  <c r="G53" i="14"/>
  <c r="H53" i="14" l="1"/>
  <c r="I53" i="14" s="1"/>
  <c r="J53" i="14" s="1"/>
  <c r="E53" i="14"/>
  <c r="F54" i="14" s="1"/>
  <c r="D54" i="14" l="1"/>
  <c r="G54" i="14"/>
  <c r="H54" i="14" l="1"/>
  <c r="I54" i="14" s="1"/>
  <c r="J54" i="14" s="1"/>
  <c r="E54" i="14"/>
  <c r="F55" i="14" s="1"/>
  <c r="G55" i="14" l="1"/>
  <c r="D55" i="14"/>
  <c r="H55" i="14" l="1"/>
  <c r="I55" i="14" s="1"/>
  <c r="J55" i="14" s="1"/>
  <c r="E55" i="14"/>
  <c r="F56" i="14" s="1"/>
  <c r="G56" i="14" l="1"/>
  <c r="D56" i="14"/>
  <c r="E56" i="14" l="1"/>
  <c r="F57" i="14"/>
  <c r="H56" i="14"/>
  <c r="I56" i="14" s="1"/>
  <c r="J56" i="14" s="1"/>
  <c r="D57" i="14" l="1"/>
  <c r="G57" i="14"/>
  <c r="H57" i="14" l="1"/>
  <c r="I57" i="14" s="1"/>
  <c r="J57" i="14" s="1"/>
  <c r="E57" i="14"/>
  <c r="F58" i="14" s="1"/>
  <c r="D58" i="14" l="1"/>
  <c r="G58" i="14"/>
  <c r="H58" i="14" l="1"/>
  <c r="I58" i="14" s="1"/>
  <c r="J58" i="14" s="1"/>
  <c r="E58" i="14"/>
  <c r="F59" i="14" s="1"/>
  <c r="D59" i="14" l="1"/>
  <c r="G59" i="14"/>
  <c r="E59" i="14" l="1"/>
  <c r="F60" i="14" s="1"/>
  <c r="H59" i="14"/>
  <c r="I59" i="14" s="1"/>
  <c r="J59" i="14" s="1"/>
  <c r="G60" i="14" l="1"/>
  <c r="D60" i="14"/>
  <c r="H60" i="14" l="1"/>
  <c r="I60" i="14" s="1"/>
  <c r="J60" i="14" s="1"/>
  <c r="E60" i="14"/>
  <c r="F61" i="14" s="1"/>
  <c r="D61" i="14" l="1"/>
  <c r="G61" i="14"/>
  <c r="H61" i="14" l="1"/>
  <c r="I61" i="14" s="1"/>
  <c r="J61" i="14" s="1"/>
  <c r="E61" i="14"/>
  <c r="F62" i="14" s="1"/>
  <c r="G62" i="14" l="1"/>
  <c r="D62" i="14"/>
  <c r="E62" i="14" l="1"/>
  <c r="F63" i="14" s="1"/>
  <c r="H62" i="14"/>
  <c r="I62" i="14" s="1"/>
  <c r="J62" i="14" s="1"/>
  <c r="G63" i="14" l="1"/>
  <c r="D63" i="14"/>
  <c r="E63" i="14" l="1"/>
  <c r="F64" i="14"/>
  <c r="H63" i="14"/>
  <c r="I63" i="14" s="1"/>
  <c r="J63" i="14" s="1"/>
  <c r="G64" i="14" l="1"/>
  <c r="D64" i="14"/>
  <c r="E64" i="14" l="1"/>
  <c r="F65" i="14" s="1"/>
  <c r="H64" i="14"/>
  <c r="I64" i="14" s="1"/>
  <c r="J64" i="14" s="1"/>
  <c r="D65" i="14" l="1"/>
  <c r="G65" i="14"/>
  <c r="H65" i="14" l="1"/>
  <c r="I65" i="14" s="1"/>
  <c r="J65" i="14" s="1"/>
  <c r="E65" i="14"/>
  <c r="F66" i="14" s="1"/>
  <c r="D66" i="14" l="1"/>
  <c r="G66" i="14"/>
  <c r="E66" i="14" l="1"/>
  <c r="F67" i="14" s="1"/>
  <c r="H66" i="14"/>
  <c r="I66" i="14" s="1"/>
  <c r="J66" i="14" s="1"/>
  <c r="D67" i="14" l="1"/>
  <c r="G67" i="14"/>
  <c r="H67" i="14" l="1"/>
  <c r="I67" i="14" s="1"/>
  <c r="J67" i="14" s="1"/>
  <c r="E67" i="14"/>
  <c r="F68" i="14" s="1"/>
  <c r="D68" i="14" l="1"/>
  <c r="G68" i="14"/>
  <c r="E68" i="14" l="1"/>
  <c r="F69" i="14" s="1"/>
  <c r="H68" i="14"/>
  <c r="I68" i="14" s="1"/>
  <c r="J68" i="14" s="1"/>
  <c r="D69" i="14" l="1"/>
  <c r="G69" i="14"/>
  <c r="H69" i="14" l="1"/>
  <c r="I69" i="14" s="1"/>
  <c r="J69" i="14" s="1"/>
  <c r="E69" i="14"/>
  <c r="F70" i="14" s="1"/>
  <c r="D70" i="14" l="1"/>
  <c r="G70" i="14"/>
  <c r="E70" i="14" l="1"/>
  <c r="F71" i="14" s="1"/>
  <c r="H70" i="14"/>
  <c r="I70" i="14" s="1"/>
  <c r="J70" i="14" s="1"/>
  <c r="G71" i="14" l="1"/>
  <c r="D71" i="14"/>
  <c r="E71" i="14" l="1"/>
  <c r="F72" i="14" s="1"/>
  <c r="H71" i="14"/>
  <c r="I71" i="14" s="1"/>
  <c r="J71" i="14" s="1"/>
  <c r="G72" i="14" l="1"/>
  <c r="D72" i="14"/>
  <c r="E72" i="14" l="1"/>
  <c r="F73" i="14" s="1"/>
  <c r="H72" i="14"/>
  <c r="I72" i="14" s="1"/>
  <c r="J72" i="14" s="1"/>
  <c r="G73" i="14" l="1"/>
  <c r="D73" i="14"/>
  <c r="E73" i="14" l="1"/>
  <c r="F74" i="14" s="1"/>
  <c r="H73" i="14"/>
  <c r="I73" i="14" s="1"/>
  <c r="J73" i="14" s="1"/>
  <c r="G74" i="14" l="1"/>
  <c r="D74" i="14"/>
  <c r="H74" i="14" l="1"/>
  <c r="I74" i="14" s="1"/>
  <c r="J74" i="14" s="1"/>
  <c r="E74" i="14"/>
  <c r="F75" i="14" s="1"/>
  <c r="G75" i="14" l="1"/>
  <c r="D75" i="14"/>
  <c r="H75" i="14" l="1"/>
  <c r="I75" i="14" s="1"/>
  <c r="J75" i="14" s="1"/>
  <c r="E75" i="14"/>
  <c r="F76" i="14" s="1"/>
  <c r="D76" i="14" l="1"/>
  <c r="G76" i="14"/>
  <c r="H76" i="14" l="1"/>
  <c r="I76" i="14" s="1"/>
  <c r="J76" i="14" s="1"/>
  <c r="E76" i="14"/>
  <c r="F77" i="14" s="1"/>
  <c r="G77" i="14" l="1"/>
  <c r="D77" i="14"/>
  <c r="E77" i="14" l="1"/>
  <c r="F78" i="14" s="1"/>
  <c r="O1" i="14" s="1"/>
  <c r="H77" i="14"/>
  <c r="I77" i="14" s="1"/>
  <c r="G78" i="14"/>
  <c r="H78" i="14" l="1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M5" i="14"/>
  <c r="J77" i="14"/>
  <c r="I78" i="14"/>
  <c r="K77" i="14"/>
  <c r="L11" i="14" l="1"/>
  <c r="L31" i="14"/>
  <c r="L33" i="14"/>
  <c r="L40" i="14"/>
  <c r="L51" i="14"/>
  <c r="L16" i="14"/>
  <c r="L34" i="14"/>
  <c r="L49" i="14"/>
  <c r="L63" i="14"/>
  <c r="L15" i="14"/>
  <c r="L37" i="14"/>
  <c r="L44" i="14"/>
  <c r="L25" i="14"/>
  <c r="L38" i="14"/>
  <c r="L59" i="14"/>
  <c r="L12" i="14"/>
  <c r="L57" i="14"/>
  <c r="L76" i="14"/>
  <c r="L61" i="14"/>
  <c r="L71" i="14"/>
  <c r="L19" i="14"/>
  <c r="L60" i="14"/>
  <c r="L5" i="14"/>
  <c r="L21" i="14"/>
  <c r="L55" i="14"/>
  <c r="L10" i="14"/>
  <c r="L46" i="14"/>
  <c r="L52" i="14"/>
  <c r="L3" i="14"/>
  <c r="L13" i="14"/>
  <c r="L6" i="14"/>
  <c r="L48" i="14"/>
  <c r="L53" i="14"/>
  <c r="L41" i="14"/>
  <c r="L42" i="14"/>
  <c r="L74" i="14"/>
  <c r="L50" i="14"/>
  <c r="L18" i="14"/>
  <c r="L32" i="14"/>
  <c r="L45" i="14"/>
  <c r="L67" i="14"/>
  <c r="L56" i="14"/>
  <c r="L62" i="14"/>
  <c r="L9" i="14"/>
  <c r="L65" i="14"/>
  <c r="L54" i="14"/>
  <c r="L26" i="14"/>
  <c r="L4" i="14"/>
  <c r="L14" i="14"/>
  <c r="L22" i="14"/>
  <c r="L20" i="14"/>
  <c r="L35" i="14"/>
  <c r="L39" i="14"/>
  <c r="L8" i="14"/>
  <c r="L27" i="14"/>
  <c r="L17" i="14"/>
  <c r="L36" i="14"/>
  <c r="L47" i="14"/>
  <c r="L73" i="14"/>
  <c r="L68" i="14"/>
  <c r="L29" i="14"/>
  <c r="L75" i="14"/>
  <c r="L24" i="14"/>
  <c r="L43" i="14"/>
  <c r="L58" i="14"/>
  <c r="L72" i="14"/>
  <c r="L69" i="14"/>
  <c r="L64" i="14"/>
  <c r="L66" i="14"/>
  <c r="L7" i="14"/>
  <c r="L70" i="14"/>
  <c r="L23" i="14"/>
  <c r="L28" i="14"/>
  <c r="L77" i="14"/>
  <c r="L3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<sst xmlns="http://schemas.openxmlformats.org/spreadsheetml/2006/main" count="528" uniqueCount="127">
  <si>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</si>
  <si>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</si>
  <si>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</si>
  <si>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</si>
  <si>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</si>
  <si>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</si>
  <si>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</si>
  <si>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</si>
  <si>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</si>
  <si>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</si>
  <si>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</si>
  <si>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</si>
  <si>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</si>
  <si>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</si>
  <si>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</si>
  <si>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</si>
  <si>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</si>
  <si>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</si>
  <si>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</si>
  <si>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</si>
  <si>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</si>
  <si>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Actual</t>
  </si>
  <si>
    <t>Trend&amp;Seas</t>
  </si>
  <si>
    <t>=RANDBETWEEN(INT((ROWS($AC$3:AC15)/($AA$2)))*$AA$2,(INT((ROWS($AC$3:AC15)/($AA$2))+1)*$AA$2-1))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</si>
  <si>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</si>
  <si>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</si>
  <si>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</si>
  <si>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</si>
  <si>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</si>
  <si>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</si>
  <si>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</si>
  <si>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</si>
  <si>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</si>
  <si>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</si>
  <si>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</si>
  <si>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</si>
  <si>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</si>
  <si>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</si>
  <si>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</si>
  <si>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</si>
  <si>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</si>
  <si>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</si>
  <si>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</si>
  <si>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</si>
  <si>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</si>
  <si>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</si>
  <si>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</si>
  <si>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</si>
  <si>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</si>
  <si>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</si>
  <si>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</si>
  <si>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</si>
  <si>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</si>
  <si>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</si>
  <si>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</si>
  <si>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Rand-TR</t>
  </si>
  <si>
    <t>ST</t>
  </si>
  <si>
    <t>Ybar</t>
  </si>
  <si>
    <t>SSE</t>
  </si>
  <si>
    <t>SST</t>
  </si>
  <si>
    <t>SSR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</si>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</sst>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/>
    <xf numFmtId="0" fontId="4" fillId="0" borderId="2" xfId="2" applyBorder="1" applyAlignment="1">
      <alignment horizontal="center"/>
    </xf>
    <xf numFmtId="0" fontId="4" fillId="0" borderId="4" xfId="2" applyBorder="1" applyAlignment="1">
      <alignment horizontal="center"/>
    </xf>
    <xf numFmtId="1" fontId="4" fillId="0" borderId="0" xfId="2" applyNumberFormat="1" applyBorder="1" applyAlignment="1">
      <alignment horizontal="center"/>
    </xf>
    <xf numFmtId="0" fontId="4" fillId="0" borderId="6" xfId="2" applyBorder="1" applyAlignment="1">
      <alignment horizontal="center"/>
    </xf>
    <xf numFmtId="0" fontId="4" fillId="0" borderId="0" xfId="2" applyFont="1"/>
    <xf numFmtId="0" fontId="6" fillId="0" borderId="0" xfId="1" applyFont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9" fillId="0" borderId="16" xfId="0" applyFont="1" applyFill="1" applyBorder="1" applyAlignment="1">
      <alignment horizontal="centerContinuous"/>
    </xf>
    <xf numFmtId="0" fontId="10" fillId="0" borderId="0" xfId="0" applyFont="1" applyAlignment="1">
      <alignment horizontal="right"/>
    </xf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10" fillId="0" borderId="14" xfId="0" applyFont="1" applyFill="1" applyBorder="1" applyAlignment="1"/>
    <xf numFmtId="0" fontId="9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5" borderId="7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4" fillId="0" borderId="0" xfId="2" applyNumberFormat="1" applyAlignment="1">
      <alignment horizontal="center"/>
    </xf>
    <xf numFmtId="164" fontId="4" fillId="10" borderId="0" xfId="2" applyNumberFormat="1" applyFill="1" applyAlignment="1">
      <alignment horizontal="left"/>
    </xf>
    <xf numFmtId="1" fontId="4" fillId="0" borderId="0" xfId="2" applyNumberFormat="1" applyAlignment="1">
      <alignment horizontal="left"/>
    </xf>
    <xf numFmtId="164" fontId="4" fillId="0" borderId="0" xfId="2" applyNumberFormat="1" applyAlignment="1">
      <alignment horizontal="left"/>
    </xf>
    <xf numFmtId="1" fontId="4" fillId="0" borderId="0" xfId="2" applyNumberFormat="1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164" fontId="11" fillId="8" borderId="0" xfId="2" applyNumberFormat="1" applyFont="1" applyFill="1"/>
    <xf numFmtId="166" fontId="11" fillId="8" borderId="0" xfId="2" applyNumberFormat="1" applyFont="1" applyFill="1"/>
    <xf numFmtId="0" fontId="4" fillId="0" borderId="0" xfId="2" applyFont="1" applyAlignment="1">
      <alignment horizontal="center"/>
    </xf>
    <xf numFmtId="0" fontId="4" fillId="10" borderId="0" xfId="2" applyFont="1" applyFill="1" applyAlignment="1">
      <alignment horizontal="center"/>
    </xf>
    <xf numFmtId="0" fontId="4" fillId="11" borderId="0" xfId="2" applyFont="1" applyFill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64" fontId="4" fillId="0" borderId="0" xfId="2" applyNumberFormat="1"/>
    <xf numFmtId="1" fontId="4" fillId="0" borderId="0" xfId="2" applyNumberFormat="1"/>
    <xf numFmtId="0" fontId="4" fillId="0" borderId="0" xfId="2" applyFont="1" applyAlignment="1">
      <alignment horizontal="right"/>
    </xf>
    <xf numFmtId="1" fontId="5" fillId="0" borderId="0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65" fontId="4" fillId="0" borderId="0" xfId="2" applyNumberFormat="1"/>
    <xf numFmtId="1" fontId="11" fillId="2" borderId="0" xfId="2" applyNumberFormat="1" applyFont="1" applyFill="1" applyBorder="1" applyAlignment="1">
      <alignment horizontal="center"/>
    </xf>
    <xf numFmtId="164" fontId="4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15" xfId="2" applyBorder="1" applyAlignment="1">
      <alignment horizontal="center"/>
    </xf>
    <xf numFmtId="0" fontId="0" fillId="0" borderId="6" xfId="0" applyBorder="1"/>
    <xf numFmtId="0" fontId="4" fillId="0" borderId="9" xfId="2" applyBorder="1" applyAlignment="1">
      <alignment horizontal="center"/>
    </xf>
    <xf numFmtId="0" fontId="0" fillId="0" borderId="4" xfId="0" applyBorder="1"/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4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4" fillId="0" borderId="8" xfId="2" applyFill="1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7" fillId="9" borderId="4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2" fillId="0" borderId="0" xfId="0" applyNumberFormat="1" applyFont="1"/>
    <xf numFmtId="2" fontId="10" fillId="0" borderId="14" xfId="0" applyNumberFormat="1" applyFont="1" applyFill="1" applyBorder="1" applyAlignment="1">
      <alignment horizontal="center"/>
    </xf>
    <xf numFmtId="0" fontId="6" fillId="0" borderId="0" xfId="1" applyFont="1"/>
    <xf numFmtId="0" fontId="14" fillId="4" borderId="0" xfId="1" applyFont="1" applyFill="1"/>
    <xf numFmtId="0" fontId="6" fillId="4" borderId="0" xfId="1" applyFont="1" applyFill="1" applyAlignment="1">
      <alignment horizontal="right"/>
    </xf>
    <xf numFmtId="0" fontId="6" fillId="4" borderId="0" xfId="1" applyFont="1" applyFill="1" applyAlignment="1">
      <alignment horizontal="left"/>
    </xf>
    <xf numFmtId="0" fontId="6" fillId="0" borderId="11" xfId="1" applyFont="1" applyFill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7" fillId="0" borderId="0" xfId="1" applyFont="1"/>
    <xf numFmtId="0" fontId="6" fillId="5" borderId="0" xfId="1" applyFont="1" applyFill="1"/>
    <xf numFmtId="0" fontId="6" fillId="0" borderId="10" xfId="1" applyFont="1" applyBorder="1" applyAlignment="1">
      <alignment horizontal="left"/>
    </xf>
    <xf numFmtId="0" fontId="6" fillId="3" borderId="12" xfId="1" applyFont="1" applyFill="1" applyBorder="1" applyAlignment="1">
      <alignment horizontal="center"/>
    </xf>
    <xf numFmtId="0" fontId="6" fillId="6" borderId="12" xfId="1" applyFont="1" applyFill="1" applyBorder="1" applyAlignment="1">
      <alignment horizontal="center"/>
    </xf>
    <xf numFmtId="0" fontId="6" fillId="7" borderId="11" xfId="1" applyFont="1" applyFill="1" applyBorder="1" applyAlignment="1">
      <alignment horizontal="center"/>
    </xf>
    <xf numFmtId="0" fontId="15" fillId="0" borderId="0" xfId="2" applyFont="1" applyFill="1"/>
    <xf numFmtId="0" fontId="15" fillId="0" borderId="2" xfId="2" applyFont="1" applyBorder="1" applyAlignment="1">
      <alignment horizontal="center"/>
    </xf>
    <xf numFmtId="1" fontId="15" fillId="0" borderId="2" xfId="2" applyNumberFormat="1" applyFont="1" applyFill="1" applyBorder="1" applyAlignment="1">
      <alignment horizontal="center"/>
    </xf>
    <xf numFmtId="1" fontId="15" fillId="0" borderId="3" xfId="2" applyNumberFormat="1" applyFont="1" applyBorder="1" applyAlignment="1">
      <alignment horizontal="center"/>
    </xf>
    <xf numFmtId="1" fontId="15" fillId="0" borderId="13" xfId="2" applyNumberFormat="1" applyFont="1" applyBorder="1" applyAlignment="1">
      <alignment horizontal="center"/>
    </xf>
    <xf numFmtId="2" fontId="15" fillId="0" borderId="13" xfId="2" applyNumberFormat="1" applyFont="1" applyBorder="1" applyAlignment="1">
      <alignment horizontal="center"/>
    </xf>
    <xf numFmtId="2" fontId="15" fillId="0" borderId="3" xfId="2" applyNumberFormat="1" applyFont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6" borderId="0" xfId="1" applyFont="1" applyFill="1" applyAlignment="1">
      <alignment horizontal="center"/>
    </xf>
    <xf numFmtId="0" fontId="6" fillId="7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5" fillId="0" borderId="4" xfId="2" applyFont="1" applyBorder="1" applyAlignment="1">
      <alignment horizontal="center"/>
    </xf>
    <xf numFmtId="1" fontId="15" fillId="0" borderId="4" xfId="2" applyNumberFormat="1" applyFont="1" applyBorder="1" applyAlignment="1">
      <alignment horizontal="center"/>
    </xf>
    <xf numFmtId="1" fontId="15" fillId="0" borderId="5" xfId="2" applyNumberFormat="1" applyFont="1" applyBorder="1" applyAlignment="1">
      <alignment horizontal="center"/>
    </xf>
    <xf numFmtId="1" fontId="15" fillId="0" borderId="0" xfId="2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/>
    </xf>
    <xf numFmtId="2" fontId="15" fillId="0" borderId="5" xfId="2" applyNumberFormat="1" applyFont="1" applyBorder="1" applyAlignment="1">
      <alignment horizontal="center"/>
    </xf>
    <xf numFmtId="0" fontId="6" fillId="0" borderId="0" xfId="4" applyFont="1"/>
    <xf numFmtId="0" fontId="15" fillId="0" borderId="6" xfId="2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1" fontId="15" fillId="0" borderId="7" xfId="2" applyNumberFormat="1" applyFont="1" applyBorder="1" applyAlignment="1">
      <alignment horizontal="center"/>
    </xf>
    <xf numFmtId="1" fontId="15" fillId="0" borderId="14" xfId="2" applyNumberFormat="1" applyFont="1" applyBorder="1" applyAlignment="1">
      <alignment horizontal="center"/>
    </xf>
    <xf numFmtId="2" fontId="15" fillId="0" borderId="14" xfId="2" applyNumberFormat="1" applyFont="1" applyBorder="1" applyAlignment="1">
      <alignment horizontal="center"/>
    </xf>
    <xf numFmtId="2" fontId="15" fillId="0" borderId="7" xfId="2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8" fillId="0" borderId="8" xfId="2" applyFont="1" applyFill="1" applyBorder="1"/>
    <xf numFmtId="0" fontId="18" fillId="0" borderId="9" xfId="2" applyFont="1" applyFill="1" applyBorder="1"/>
    <xf numFmtId="0" fontId="18" fillId="0" borderId="15" xfId="2" applyFont="1" applyFill="1" applyBorder="1"/>
    <xf numFmtId="166" fontId="18" fillId="0" borderId="8" xfId="2" applyNumberFormat="1" applyFont="1" applyFill="1" applyBorder="1"/>
    <xf numFmtId="166" fontId="18" fillId="0" borderId="9" xfId="2" applyNumberFormat="1" applyFont="1" applyFill="1" applyBorder="1"/>
    <xf numFmtId="166" fontId="18" fillId="0" borderId="15" xfId="2" applyNumberFormat="1" applyFont="1" applyFill="1" applyBorder="1"/>
    <xf numFmtId="0" fontId="15" fillId="0" borderId="10" xfId="2" applyFont="1" applyBorder="1"/>
    <xf numFmtId="0" fontId="15" fillId="0" borderId="11" xfId="2" applyFont="1" applyBorder="1"/>
    <xf numFmtId="0" fontId="15" fillId="0" borderId="1" xfId="2" applyFont="1" applyBorder="1"/>
    <xf numFmtId="0" fontId="15" fillId="14" borderId="0" xfId="2" applyFont="1" applyFill="1"/>
    <xf numFmtId="0" fontId="19" fillId="18" borderId="0" xfId="2" applyFont="1" applyFill="1" applyAlignment="1">
      <alignment horizontal="center" vertical="center"/>
    </xf>
    <xf numFmtId="164" fontId="19" fillId="18" borderId="0" xfId="2" applyNumberFormat="1" applyFont="1" applyFill="1" applyAlignment="1">
      <alignment horizontal="center" vertical="center"/>
    </xf>
    <xf numFmtId="165" fontId="19" fillId="18" borderId="0" xfId="2" applyNumberFormat="1" applyFont="1" applyFill="1" applyAlignment="1">
      <alignment horizontal="center" vertical="center"/>
    </xf>
    <xf numFmtId="0" fontId="15" fillId="0" borderId="0" xfId="2" applyFont="1" applyAlignment="1">
      <alignment horizontal="left"/>
    </xf>
    <xf numFmtId="165" fontId="15" fillId="0" borderId="0" xfId="2" applyNumberFormat="1" applyFont="1" applyAlignment="1">
      <alignment horizontal="center"/>
    </xf>
    <xf numFmtId="0" fontId="15" fillId="17" borderId="0" xfId="2" applyFont="1" applyFill="1" applyAlignment="1">
      <alignment horizontal="left"/>
    </xf>
    <xf numFmtId="1" fontId="19" fillId="16" borderId="0" xfId="2" applyNumberFormat="1" applyFont="1" applyFill="1" applyBorder="1" applyAlignment="1">
      <alignment horizontal="center"/>
    </xf>
    <xf numFmtId="164" fontId="19" fillId="12" borderId="0" xfId="2" applyNumberFormat="1" applyFont="1" applyFill="1" applyAlignment="1">
      <alignment horizontal="center"/>
    </xf>
    <xf numFmtId="2" fontId="15" fillId="0" borderId="0" xfId="2" applyNumberFormat="1" applyFont="1" applyAlignment="1">
      <alignment horizontal="center"/>
    </xf>
    <xf numFmtId="1" fontId="19" fillId="15" borderId="0" xfId="2" applyNumberFormat="1" applyFont="1" applyFill="1" applyAlignment="1">
      <alignment horizontal="center"/>
    </xf>
    <xf numFmtId="167" fontId="15" fillId="0" borderId="0" xfId="2" applyNumberFormat="1" applyFont="1" applyAlignment="1">
      <alignment horizontal="center"/>
    </xf>
    <xf numFmtId="2" fontId="16" fillId="2" borderId="0" xfId="2" applyNumberFormat="1" applyFont="1" applyFill="1" applyAlignment="1">
      <alignment horizontal="center"/>
    </xf>
    <xf numFmtId="0" fontId="15" fillId="0" borderId="0" xfId="2" applyFont="1" applyFill="1" applyBorder="1"/>
    <xf numFmtId="0" fontId="15" fillId="0" borderId="0" xfId="2" applyFont="1" applyFill="1" applyAlignment="1">
      <alignment horizontal="center"/>
    </xf>
    <xf numFmtId="0" fontId="15" fillId="0" borderId="9" xfId="2" applyFont="1" applyBorder="1"/>
    <xf numFmtId="167" fontId="15" fillId="0" borderId="9" xfId="2" applyNumberFormat="1" applyFont="1" applyBorder="1"/>
    <xf numFmtId="0" fontId="15" fillId="2" borderId="0" xfId="2" applyFont="1" applyFill="1"/>
    <xf numFmtId="0" fontId="20" fillId="2" borderId="0" xfId="2" applyFont="1" applyFill="1"/>
    <xf numFmtId="0" fontId="20" fillId="0" borderId="0" xfId="2" applyFont="1" applyFill="1"/>
    <xf numFmtId="0" fontId="6" fillId="0" borderId="0" xfId="1" applyFont="1" applyFill="1"/>
    <xf numFmtId="2" fontId="15" fillId="0" borderId="9" xfId="2" applyNumberFormat="1" applyFont="1" applyBorder="1"/>
    <xf numFmtId="0" fontId="16" fillId="0" borderId="8" xfId="2" applyFont="1" applyBorder="1" applyAlignment="1">
      <alignment horizontal="center"/>
    </xf>
    <xf numFmtId="1" fontId="15" fillId="0" borderId="8" xfId="2" applyNumberFormat="1" applyFont="1" applyBorder="1" applyAlignment="1">
      <alignment horizontal="center"/>
    </xf>
    <xf numFmtId="1" fontId="15" fillId="0" borderId="1" xfId="2" applyNumberFormat="1" applyFont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20 - 25</c:v>
                </c:pt>
                <c:pt idx="1">
                  <c:v>25 - 30</c:v>
                </c:pt>
                <c:pt idx="2">
                  <c:v>30 - 35</c:v>
                </c:pt>
                <c:pt idx="3">
                  <c:v>35 - 40</c:v>
                </c:pt>
                <c:pt idx="4">
                  <c:v>40 - 45</c:v>
                </c:pt>
                <c:pt idx="5">
                  <c:v>45 - 50</c:v>
                </c:pt>
                <c:pt idx="6">
                  <c:v>50 - 55</c:v>
                </c:pt>
                <c:pt idx="7">
                  <c:v>55 - 60</c:v>
                </c:pt>
                <c:pt idx="8">
                  <c:v>60 - 65</c:v>
                </c:pt>
                <c:pt idx="9">
                  <c:v>65 - 70</c:v>
                </c:pt>
                <c:pt idx="10">
                  <c:v>70 - 75</c:v>
                </c:pt>
                <c:pt idx="11">
                  <c:v>75 - 80</c:v>
                </c:pt>
                <c:pt idx="12">
                  <c:v>80 - 85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0.14285714285714285</c:v>
                </c:pt>
                <c:pt idx="2">
                  <c:v>0.10714285714285714</c:v>
                </c:pt>
                <c:pt idx="3">
                  <c:v>0.10714285714285714</c:v>
                </c:pt>
                <c:pt idx="4">
                  <c:v>0.10714285714285714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0.10714285714285714</c:v>
                </c:pt>
                <c:pt idx="9">
                  <c:v>0.10714285714285714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20 - 25</c:v>
                </c:pt>
                <c:pt idx="1">
                  <c:v>25 - 30</c:v>
                </c:pt>
                <c:pt idx="2">
                  <c:v>30 - 35</c:v>
                </c:pt>
                <c:pt idx="3">
                  <c:v>35 - 40</c:v>
                </c:pt>
                <c:pt idx="4">
                  <c:v>40 - 45</c:v>
                </c:pt>
                <c:pt idx="5">
                  <c:v>45 - 50</c:v>
                </c:pt>
                <c:pt idx="6">
                  <c:v>50 - 55</c:v>
                </c:pt>
                <c:pt idx="7">
                  <c:v>55 - 60</c:v>
                </c:pt>
                <c:pt idx="8">
                  <c:v>60 - 65</c:v>
                </c:pt>
                <c:pt idx="9">
                  <c:v>65 - 70</c:v>
                </c:pt>
                <c:pt idx="10">
                  <c:v>70 - 75</c:v>
                </c:pt>
                <c:pt idx="11">
                  <c:v>75 - 80</c:v>
                </c:pt>
                <c:pt idx="12">
                  <c:v>80 - 85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0.14285714285714285</c:v>
                </c:pt>
                <c:pt idx="2">
                  <c:v>0.10714285714285714</c:v>
                </c:pt>
                <c:pt idx="3">
                  <c:v>0.10714285714285714</c:v>
                </c:pt>
                <c:pt idx="4">
                  <c:v>0.10714285714285714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0.10714285714285714</c:v>
                </c:pt>
                <c:pt idx="9">
                  <c:v>0.10714285714285714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20 - 25</c:v>
                </c:pt>
                <c:pt idx="1">
                  <c:v>25 - 30</c:v>
                </c:pt>
                <c:pt idx="2">
                  <c:v>30 - 35</c:v>
                </c:pt>
                <c:pt idx="3">
                  <c:v>35 - 40</c:v>
                </c:pt>
                <c:pt idx="4">
                  <c:v>40 - 45</c:v>
                </c:pt>
                <c:pt idx="5">
                  <c:v>45 - 50</c:v>
                </c:pt>
                <c:pt idx="6">
                  <c:v>50 - 55</c:v>
                </c:pt>
                <c:pt idx="7">
                  <c:v>55 - 60</c:v>
                </c:pt>
                <c:pt idx="8">
                  <c:v>60 - 65</c:v>
                </c:pt>
                <c:pt idx="9">
                  <c:v>65 - 70</c:v>
                </c:pt>
                <c:pt idx="10">
                  <c:v>70 - 75</c:v>
                </c:pt>
                <c:pt idx="11">
                  <c:v>75 - 80</c:v>
                </c:pt>
                <c:pt idx="12">
                  <c:v>80 - 85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0.14285714285714285</c:v>
                </c:pt>
                <c:pt idx="2">
                  <c:v>0.10714285714285714</c:v>
                </c:pt>
                <c:pt idx="3">
                  <c:v>0.10714285714285714</c:v>
                </c:pt>
                <c:pt idx="4">
                  <c:v>0.10714285714285714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0.10714285714285714</c:v>
                </c:pt>
                <c:pt idx="9">
                  <c:v>0.10714285714285714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'0.ArdiData'!$B$3:$B$30</c:f>
              <c:numCache>
                <c:formatCode>General</c:formatCode>
                <c:ptCount val="28"/>
                <c:pt idx="0">
                  <c:v>51</c:v>
                </c:pt>
                <c:pt idx="1">
                  <c:v>74</c:v>
                </c:pt>
                <c:pt idx="2">
                  <c:v>40</c:v>
                </c:pt>
                <c:pt idx="3">
                  <c:v>26</c:v>
                </c:pt>
                <c:pt idx="4">
                  <c:v>33</c:v>
                </c:pt>
                <c:pt idx="5">
                  <c:v>39</c:v>
                </c:pt>
                <c:pt idx="6">
                  <c:v>59</c:v>
                </c:pt>
                <c:pt idx="7">
                  <c:v>50</c:v>
                </c:pt>
                <c:pt idx="8">
                  <c:v>69</c:v>
                </c:pt>
                <c:pt idx="9">
                  <c:v>66</c:v>
                </c:pt>
                <c:pt idx="10">
                  <c:v>63</c:v>
                </c:pt>
                <c:pt idx="11">
                  <c:v>63</c:v>
                </c:pt>
                <c:pt idx="12">
                  <c:v>22</c:v>
                </c:pt>
                <c:pt idx="13">
                  <c:v>61</c:v>
                </c:pt>
                <c:pt idx="14">
                  <c:v>29</c:v>
                </c:pt>
                <c:pt idx="15">
                  <c:v>48</c:v>
                </c:pt>
                <c:pt idx="16">
                  <c:v>44</c:v>
                </c:pt>
                <c:pt idx="17">
                  <c:v>25</c:v>
                </c:pt>
                <c:pt idx="18">
                  <c:v>42</c:v>
                </c:pt>
                <c:pt idx="19">
                  <c:v>27</c:v>
                </c:pt>
                <c:pt idx="20">
                  <c:v>69</c:v>
                </c:pt>
                <c:pt idx="21">
                  <c:v>48</c:v>
                </c:pt>
                <c:pt idx="22">
                  <c:v>34</c:v>
                </c:pt>
                <c:pt idx="23">
                  <c:v>33</c:v>
                </c:pt>
                <c:pt idx="24">
                  <c:v>59</c:v>
                </c:pt>
                <c:pt idx="25">
                  <c:v>38</c:v>
                </c:pt>
                <c:pt idx="26">
                  <c:v>38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B7-4395-BBB1-6DC3605FD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'0.ArdiData'!$C$3:$C$30</c:f>
              <c:numCache>
                <c:formatCode>General</c:formatCode>
                <c:ptCount val="28"/>
                <c:pt idx="0">
                  <c:v>22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33</c:v>
                </c:pt>
                <c:pt idx="6">
                  <c:v>33</c:v>
                </c:pt>
                <c:pt idx="7">
                  <c:v>34</c:v>
                </c:pt>
                <c:pt idx="8">
                  <c:v>38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42</c:v>
                </c:pt>
                <c:pt idx="13">
                  <c:v>44</c:v>
                </c:pt>
                <c:pt idx="14">
                  <c:v>46</c:v>
                </c:pt>
                <c:pt idx="15">
                  <c:v>48</c:v>
                </c:pt>
                <c:pt idx="16">
                  <c:v>48</c:v>
                </c:pt>
                <c:pt idx="17">
                  <c:v>50</c:v>
                </c:pt>
                <c:pt idx="18">
                  <c:v>51</c:v>
                </c:pt>
                <c:pt idx="19">
                  <c:v>59</c:v>
                </c:pt>
                <c:pt idx="20">
                  <c:v>59</c:v>
                </c:pt>
                <c:pt idx="21">
                  <c:v>61</c:v>
                </c:pt>
                <c:pt idx="22">
                  <c:v>63</c:v>
                </c:pt>
                <c:pt idx="23">
                  <c:v>63</c:v>
                </c:pt>
                <c:pt idx="24">
                  <c:v>66</c:v>
                </c:pt>
                <c:pt idx="25">
                  <c:v>69</c:v>
                </c:pt>
                <c:pt idx="26">
                  <c:v>69</c:v>
                </c:pt>
                <c:pt idx="27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'0.ArdiData'!$D$3:$D$30</c:f>
              <c:numCache>
                <c:formatCode>General</c:formatCode>
                <c:ptCount val="28"/>
                <c:pt idx="0">
                  <c:v>27</c:v>
                </c:pt>
                <c:pt idx="1">
                  <c:v>42</c:v>
                </c:pt>
                <c:pt idx="2">
                  <c:v>46</c:v>
                </c:pt>
                <c:pt idx="3">
                  <c:v>33</c:v>
                </c:pt>
                <c:pt idx="4">
                  <c:v>25</c:v>
                </c:pt>
                <c:pt idx="5">
                  <c:v>39</c:v>
                </c:pt>
                <c:pt idx="6">
                  <c:v>61</c:v>
                </c:pt>
                <c:pt idx="7">
                  <c:v>33</c:v>
                </c:pt>
                <c:pt idx="8">
                  <c:v>22</c:v>
                </c:pt>
                <c:pt idx="9">
                  <c:v>48</c:v>
                </c:pt>
                <c:pt idx="10">
                  <c:v>50</c:v>
                </c:pt>
                <c:pt idx="11">
                  <c:v>38</c:v>
                </c:pt>
                <c:pt idx="12">
                  <c:v>26</c:v>
                </c:pt>
                <c:pt idx="13">
                  <c:v>44</c:v>
                </c:pt>
                <c:pt idx="14">
                  <c:v>74</c:v>
                </c:pt>
                <c:pt idx="15">
                  <c:v>29</c:v>
                </c:pt>
                <c:pt idx="16">
                  <c:v>48</c:v>
                </c:pt>
                <c:pt idx="17">
                  <c:v>63</c:v>
                </c:pt>
                <c:pt idx="18">
                  <c:v>69</c:v>
                </c:pt>
                <c:pt idx="19">
                  <c:v>40</c:v>
                </c:pt>
                <c:pt idx="20">
                  <c:v>38</c:v>
                </c:pt>
                <c:pt idx="21">
                  <c:v>51</c:v>
                </c:pt>
                <c:pt idx="22">
                  <c:v>63</c:v>
                </c:pt>
                <c:pt idx="23">
                  <c:v>59</c:v>
                </c:pt>
                <c:pt idx="24">
                  <c:v>34</c:v>
                </c:pt>
                <c:pt idx="25">
                  <c:v>69</c:v>
                </c:pt>
                <c:pt idx="26">
                  <c:v>66</c:v>
                </c:pt>
                <c:pt idx="27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'0.ArdiData'!$E$3:$E$30</c:f>
              <c:numCache>
                <c:formatCode>General</c:formatCode>
                <c:ptCount val="28"/>
                <c:pt idx="0">
                  <c:v>34</c:v>
                </c:pt>
                <c:pt idx="1">
                  <c:v>61</c:v>
                </c:pt>
                <c:pt idx="2">
                  <c:v>51</c:v>
                </c:pt>
                <c:pt idx="3">
                  <c:v>29</c:v>
                </c:pt>
                <c:pt idx="4">
                  <c:v>33</c:v>
                </c:pt>
                <c:pt idx="5">
                  <c:v>59</c:v>
                </c:pt>
                <c:pt idx="6">
                  <c:v>48</c:v>
                </c:pt>
                <c:pt idx="7">
                  <c:v>38</c:v>
                </c:pt>
                <c:pt idx="8">
                  <c:v>39</c:v>
                </c:pt>
                <c:pt idx="9">
                  <c:v>63</c:v>
                </c:pt>
                <c:pt idx="10">
                  <c:v>66</c:v>
                </c:pt>
                <c:pt idx="11">
                  <c:v>33</c:v>
                </c:pt>
                <c:pt idx="12">
                  <c:v>44</c:v>
                </c:pt>
                <c:pt idx="13">
                  <c:v>48</c:v>
                </c:pt>
                <c:pt idx="14">
                  <c:v>69</c:v>
                </c:pt>
                <c:pt idx="15">
                  <c:v>25</c:v>
                </c:pt>
                <c:pt idx="16">
                  <c:v>27</c:v>
                </c:pt>
                <c:pt idx="17">
                  <c:v>69</c:v>
                </c:pt>
                <c:pt idx="18">
                  <c:v>63</c:v>
                </c:pt>
                <c:pt idx="19">
                  <c:v>42</c:v>
                </c:pt>
                <c:pt idx="20">
                  <c:v>40</c:v>
                </c:pt>
                <c:pt idx="21">
                  <c:v>74</c:v>
                </c:pt>
                <c:pt idx="22">
                  <c:v>59</c:v>
                </c:pt>
                <c:pt idx="23">
                  <c:v>38</c:v>
                </c:pt>
                <c:pt idx="24">
                  <c:v>26</c:v>
                </c:pt>
                <c:pt idx="25">
                  <c:v>50</c:v>
                </c:pt>
                <c:pt idx="26">
                  <c:v>46</c:v>
                </c:pt>
                <c:pt idx="27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69-4B4D-A704-B126183BE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20 - 25</c:v>
                </c:pt>
                <c:pt idx="1">
                  <c:v>25 - 30</c:v>
                </c:pt>
                <c:pt idx="2">
                  <c:v>30 - 35</c:v>
                </c:pt>
                <c:pt idx="3">
                  <c:v>35 - 40</c:v>
                </c:pt>
                <c:pt idx="4">
                  <c:v>40 - 45</c:v>
                </c:pt>
                <c:pt idx="5">
                  <c:v>45 - 50</c:v>
                </c:pt>
                <c:pt idx="6">
                  <c:v>50 - 55</c:v>
                </c:pt>
                <c:pt idx="7">
                  <c:v>55 - 60</c:v>
                </c:pt>
                <c:pt idx="8">
                  <c:v>60 - 65</c:v>
                </c:pt>
                <c:pt idx="9">
                  <c:v>65 - 70</c:v>
                </c:pt>
                <c:pt idx="10">
                  <c:v>70 - 75</c:v>
                </c:pt>
                <c:pt idx="11">
                  <c:v>75 - 80</c:v>
                </c:pt>
                <c:pt idx="12">
                  <c:v>80 - 85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0.14285714285714285</c:v>
                </c:pt>
                <c:pt idx="2">
                  <c:v>0.10714285714285714</c:v>
                </c:pt>
                <c:pt idx="3">
                  <c:v>0.10714285714285714</c:v>
                </c:pt>
                <c:pt idx="4">
                  <c:v>0.10714285714285714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0.10714285714285714</c:v>
                </c:pt>
                <c:pt idx="9">
                  <c:v>0.10714285714285714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7-438E-9BA8-3FB6BEA51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'0.ArdiData'!$B$98:$B$125</c:f>
              <c:numCache>
                <c:formatCode>General</c:formatCode>
                <c:ptCount val="28"/>
                <c:pt idx="0">
                  <c:v>51</c:v>
                </c:pt>
                <c:pt idx="1">
                  <c:v>125</c:v>
                </c:pt>
                <c:pt idx="2">
                  <c:v>165</c:v>
                </c:pt>
                <c:pt idx="3">
                  <c:v>191</c:v>
                </c:pt>
                <c:pt idx="4">
                  <c:v>224</c:v>
                </c:pt>
                <c:pt idx="5">
                  <c:v>263</c:v>
                </c:pt>
                <c:pt idx="6">
                  <c:v>322</c:v>
                </c:pt>
                <c:pt idx="7">
                  <c:v>372</c:v>
                </c:pt>
                <c:pt idx="8">
                  <c:v>441</c:v>
                </c:pt>
                <c:pt idx="9">
                  <c:v>507</c:v>
                </c:pt>
                <c:pt idx="10">
                  <c:v>570</c:v>
                </c:pt>
                <c:pt idx="11">
                  <c:v>633</c:v>
                </c:pt>
                <c:pt idx="12">
                  <c:v>655</c:v>
                </c:pt>
                <c:pt idx="13">
                  <c:v>716</c:v>
                </c:pt>
                <c:pt idx="14">
                  <c:v>745</c:v>
                </c:pt>
                <c:pt idx="15">
                  <c:v>793</c:v>
                </c:pt>
                <c:pt idx="16">
                  <c:v>837</c:v>
                </c:pt>
                <c:pt idx="17">
                  <c:v>862</c:v>
                </c:pt>
                <c:pt idx="18">
                  <c:v>904</c:v>
                </c:pt>
                <c:pt idx="19">
                  <c:v>931</c:v>
                </c:pt>
                <c:pt idx="20">
                  <c:v>1000</c:v>
                </c:pt>
                <c:pt idx="21">
                  <c:v>1048</c:v>
                </c:pt>
                <c:pt idx="22">
                  <c:v>1082</c:v>
                </c:pt>
                <c:pt idx="23">
                  <c:v>1115</c:v>
                </c:pt>
                <c:pt idx="24">
                  <c:v>1174</c:v>
                </c:pt>
                <c:pt idx="25">
                  <c:v>1212</c:v>
                </c:pt>
                <c:pt idx="26">
                  <c:v>1250</c:v>
                </c:pt>
                <c:pt idx="27">
                  <c:v>1296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51-41A5-A449-E12FDB651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'0.ArdiData'!$C$98:$C$125</c:f>
              <c:numCache>
                <c:formatCode>General</c:formatCode>
                <c:ptCount val="28"/>
                <c:pt idx="0">
                  <c:v>22</c:v>
                </c:pt>
                <c:pt idx="1">
                  <c:v>47</c:v>
                </c:pt>
                <c:pt idx="2">
                  <c:v>73</c:v>
                </c:pt>
                <c:pt idx="3">
                  <c:v>100</c:v>
                </c:pt>
                <c:pt idx="4">
                  <c:v>129</c:v>
                </c:pt>
                <c:pt idx="5">
                  <c:v>162</c:v>
                </c:pt>
                <c:pt idx="6">
                  <c:v>195</c:v>
                </c:pt>
                <c:pt idx="7">
                  <c:v>229</c:v>
                </c:pt>
                <c:pt idx="8">
                  <c:v>267</c:v>
                </c:pt>
                <c:pt idx="9">
                  <c:v>305</c:v>
                </c:pt>
                <c:pt idx="10">
                  <c:v>344</c:v>
                </c:pt>
                <c:pt idx="11">
                  <c:v>384</c:v>
                </c:pt>
                <c:pt idx="12">
                  <c:v>426</c:v>
                </c:pt>
                <c:pt idx="13">
                  <c:v>470</c:v>
                </c:pt>
                <c:pt idx="14">
                  <c:v>516</c:v>
                </c:pt>
                <c:pt idx="15">
                  <c:v>564</c:v>
                </c:pt>
                <c:pt idx="16">
                  <c:v>612</c:v>
                </c:pt>
                <c:pt idx="17">
                  <c:v>662</c:v>
                </c:pt>
                <c:pt idx="18">
                  <c:v>713</c:v>
                </c:pt>
                <c:pt idx="19">
                  <c:v>772</c:v>
                </c:pt>
                <c:pt idx="20">
                  <c:v>831</c:v>
                </c:pt>
                <c:pt idx="21">
                  <c:v>892</c:v>
                </c:pt>
                <c:pt idx="22">
                  <c:v>955</c:v>
                </c:pt>
                <c:pt idx="23">
                  <c:v>1018</c:v>
                </c:pt>
                <c:pt idx="24">
                  <c:v>1084</c:v>
                </c:pt>
                <c:pt idx="25">
                  <c:v>1153</c:v>
                </c:pt>
                <c:pt idx="26">
                  <c:v>1222</c:v>
                </c:pt>
                <c:pt idx="27">
                  <c:v>1296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D-4D8F-82B2-87FD1050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'0.ArdiData'!$D$98:$D$125</c:f>
              <c:numCache>
                <c:formatCode>General</c:formatCode>
                <c:ptCount val="28"/>
                <c:pt idx="0">
                  <c:v>27</c:v>
                </c:pt>
                <c:pt idx="1">
                  <c:v>69</c:v>
                </c:pt>
                <c:pt idx="2">
                  <c:v>115</c:v>
                </c:pt>
                <c:pt idx="3">
                  <c:v>148</c:v>
                </c:pt>
                <c:pt idx="4">
                  <c:v>173</c:v>
                </c:pt>
                <c:pt idx="5">
                  <c:v>212</c:v>
                </c:pt>
                <c:pt idx="6">
                  <c:v>273</c:v>
                </c:pt>
                <c:pt idx="7">
                  <c:v>306</c:v>
                </c:pt>
                <c:pt idx="8">
                  <c:v>328</c:v>
                </c:pt>
                <c:pt idx="9">
                  <c:v>376</c:v>
                </c:pt>
                <c:pt idx="10">
                  <c:v>426</c:v>
                </c:pt>
                <c:pt idx="11">
                  <c:v>464</c:v>
                </c:pt>
                <c:pt idx="12">
                  <c:v>490</c:v>
                </c:pt>
                <c:pt idx="13">
                  <c:v>534</c:v>
                </c:pt>
                <c:pt idx="14">
                  <c:v>608</c:v>
                </c:pt>
                <c:pt idx="15">
                  <c:v>637</c:v>
                </c:pt>
                <c:pt idx="16">
                  <c:v>685</c:v>
                </c:pt>
                <c:pt idx="17">
                  <c:v>748</c:v>
                </c:pt>
                <c:pt idx="18">
                  <c:v>817</c:v>
                </c:pt>
                <c:pt idx="19">
                  <c:v>857</c:v>
                </c:pt>
                <c:pt idx="20">
                  <c:v>895</c:v>
                </c:pt>
                <c:pt idx="21">
                  <c:v>946</c:v>
                </c:pt>
                <c:pt idx="22">
                  <c:v>1009</c:v>
                </c:pt>
                <c:pt idx="23">
                  <c:v>1068</c:v>
                </c:pt>
                <c:pt idx="24">
                  <c:v>1102</c:v>
                </c:pt>
                <c:pt idx="25">
                  <c:v>1171</c:v>
                </c:pt>
                <c:pt idx="26">
                  <c:v>1237</c:v>
                </c:pt>
                <c:pt idx="27">
                  <c:v>1296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0C-4841-B0D3-04032E4F6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'0.ArdiData'!$E$98:$E$125</c:f>
              <c:numCache>
                <c:formatCode>General</c:formatCode>
                <c:ptCount val="28"/>
                <c:pt idx="0">
                  <c:v>34</c:v>
                </c:pt>
                <c:pt idx="1">
                  <c:v>95</c:v>
                </c:pt>
                <c:pt idx="2">
                  <c:v>146</c:v>
                </c:pt>
                <c:pt idx="3">
                  <c:v>175</c:v>
                </c:pt>
                <c:pt idx="4">
                  <c:v>208</c:v>
                </c:pt>
                <c:pt idx="5">
                  <c:v>267</c:v>
                </c:pt>
                <c:pt idx="6">
                  <c:v>315</c:v>
                </c:pt>
                <c:pt idx="7">
                  <c:v>353</c:v>
                </c:pt>
                <c:pt idx="8">
                  <c:v>392</c:v>
                </c:pt>
                <c:pt idx="9">
                  <c:v>455</c:v>
                </c:pt>
                <c:pt idx="10">
                  <c:v>521</c:v>
                </c:pt>
                <c:pt idx="11">
                  <c:v>554</c:v>
                </c:pt>
                <c:pt idx="12">
                  <c:v>598</c:v>
                </c:pt>
                <c:pt idx="13">
                  <c:v>646</c:v>
                </c:pt>
                <c:pt idx="14">
                  <c:v>715</c:v>
                </c:pt>
                <c:pt idx="15">
                  <c:v>740</c:v>
                </c:pt>
                <c:pt idx="16">
                  <c:v>767</c:v>
                </c:pt>
                <c:pt idx="17">
                  <c:v>836</c:v>
                </c:pt>
                <c:pt idx="18">
                  <c:v>899</c:v>
                </c:pt>
                <c:pt idx="19">
                  <c:v>941</c:v>
                </c:pt>
                <c:pt idx="20">
                  <c:v>981</c:v>
                </c:pt>
                <c:pt idx="21">
                  <c:v>1055</c:v>
                </c:pt>
                <c:pt idx="22">
                  <c:v>1114</c:v>
                </c:pt>
                <c:pt idx="23">
                  <c:v>1152</c:v>
                </c:pt>
                <c:pt idx="24">
                  <c:v>1178</c:v>
                </c:pt>
                <c:pt idx="25">
                  <c:v>1228</c:v>
                </c:pt>
                <c:pt idx="26">
                  <c:v>1274</c:v>
                </c:pt>
                <c:pt idx="27">
                  <c:v>1296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1-4842-A823-CAEE5D9B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(3)'!$K$1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(3)'!$F$2:$F$14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(3)'!$K$2:$K$14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F-4D55-9988-E76018ED9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(3)'!$C$2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(3)'!$K$1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(3)'!$F$2:$F$14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(3)'!$K$2:$K$14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7-4AE5-8CA8-40CBB7216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(3)'!$D$2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(3)'!$K$1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(3)'!$F$2:$F$14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(3)'!$K$2:$K$14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A-4704-B71E-F7F13878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(3)'!$B$2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(3)'!$A$3:$A$30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(3)'!$B$3:$B$30</c:f>
              <c:numCache>
                <c:formatCode>General</c:formatCode>
                <c:ptCount val="28"/>
                <c:pt idx="0">
                  <c:v>65</c:v>
                </c:pt>
                <c:pt idx="1">
                  <c:v>31</c:v>
                </c:pt>
                <c:pt idx="2">
                  <c:v>37</c:v>
                </c:pt>
                <c:pt idx="3">
                  <c:v>59</c:v>
                </c:pt>
                <c:pt idx="4">
                  <c:v>42</c:v>
                </c:pt>
                <c:pt idx="5">
                  <c:v>47</c:v>
                </c:pt>
                <c:pt idx="6">
                  <c:v>33</c:v>
                </c:pt>
                <c:pt idx="7">
                  <c:v>46</c:v>
                </c:pt>
                <c:pt idx="8">
                  <c:v>21</c:v>
                </c:pt>
                <c:pt idx="9">
                  <c:v>20</c:v>
                </c:pt>
                <c:pt idx="10">
                  <c:v>38</c:v>
                </c:pt>
                <c:pt idx="11">
                  <c:v>33</c:v>
                </c:pt>
                <c:pt idx="12">
                  <c:v>41</c:v>
                </c:pt>
                <c:pt idx="13">
                  <c:v>58</c:v>
                </c:pt>
                <c:pt idx="14">
                  <c:v>63</c:v>
                </c:pt>
                <c:pt idx="15">
                  <c:v>49</c:v>
                </c:pt>
                <c:pt idx="16">
                  <c:v>53</c:v>
                </c:pt>
                <c:pt idx="17">
                  <c:v>50</c:v>
                </c:pt>
                <c:pt idx="18">
                  <c:v>73</c:v>
                </c:pt>
                <c:pt idx="19">
                  <c:v>44</c:v>
                </c:pt>
                <c:pt idx="20">
                  <c:v>34</c:v>
                </c:pt>
                <c:pt idx="21">
                  <c:v>60</c:v>
                </c:pt>
                <c:pt idx="22">
                  <c:v>92</c:v>
                </c:pt>
                <c:pt idx="23">
                  <c:v>78</c:v>
                </c:pt>
                <c:pt idx="24">
                  <c:v>27</c:v>
                </c:pt>
                <c:pt idx="25">
                  <c:v>38</c:v>
                </c:pt>
                <c:pt idx="26">
                  <c:v>37</c:v>
                </c:pt>
                <c:pt idx="27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4D-4E19-9AFB-1DEEBD47B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(3)'!$C$2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(3)'!$C$2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(3)'!$A$3:$A$30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(3)'!$C$3:$C$30</c:f>
              <c:numCache>
                <c:formatCode>General</c:formatCode>
                <c:ptCount val="28"/>
                <c:pt idx="0">
                  <c:v>20</c:v>
                </c:pt>
                <c:pt idx="1">
                  <c:v>21</c:v>
                </c:pt>
                <c:pt idx="2">
                  <c:v>27</c:v>
                </c:pt>
                <c:pt idx="3">
                  <c:v>31</c:v>
                </c:pt>
                <c:pt idx="4">
                  <c:v>33</c:v>
                </c:pt>
                <c:pt idx="5">
                  <c:v>33</c:v>
                </c:pt>
                <c:pt idx="6">
                  <c:v>34</c:v>
                </c:pt>
                <c:pt idx="7">
                  <c:v>37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41</c:v>
                </c:pt>
                <c:pt idx="12">
                  <c:v>42</c:v>
                </c:pt>
                <c:pt idx="13">
                  <c:v>44</c:v>
                </c:pt>
                <c:pt idx="14">
                  <c:v>46</c:v>
                </c:pt>
                <c:pt idx="15">
                  <c:v>47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53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63</c:v>
                </c:pt>
                <c:pt idx="24">
                  <c:v>65</c:v>
                </c:pt>
                <c:pt idx="25">
                  <c:v>73</c:v>
                </c:pt>
                <c:pt idx="26">
                  <c:v>78</c:v>
                </c:pt>
                <c:pt idx="27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9-40A5-A341-E966898E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(3)'!$D$2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(3)'!$D$2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(3)'!$A$3:$A$30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(3)'!$D$3:$D$30</c:f>
              <c:numCache>
                <c:formatCode>General</c:formatCode>
                <c:ptCount val="28"/>
                <c:pt idx="0">
                  <c:v>20</c:v>
                </c:pt>
                <c:pt idx="1">
                  <c:v>33</c:v>
                </c:pt>
                <c:pt idx="2">
                  <c:v>42</c:v>
                </c:pt>
                <c:pt idx="3">
                  <c:v>21</c:v>
                </c:pt>
                <c:pt idx="4">
                  <c:v>37</c:v>
                </c:pt>
                <c:pt idx="5">
                  <c:v>37</c:v>
                </c:pt>
                <c:pt idx="6">
                  <c:v>53</c:v>
                </c:pt>
                <c:pt idx="7">
                  <c:v>33</c:v>
                </c:pt>
                <c:pt idx="8">
                  <c:v>41</c:v>
                </c:pt>
                <c:pt idx="9">
                  <c:v>47</c:v>
                </c:pt>
                <c:pt idx="10">
                  <c:v>58</c:v>
                </c:pt>
                <c:pt idx="11">
                  <c:v>27</c:v>
                </c:pt>
                <c:pt idx="12">
                  <c:v>50</c:v>
                </c:pt>
                <c:pt idx="13">
                  <c:v>46</c:v>
                </c:pt>
                <c:pt idx="14">
                  <c:v>53</c:v>
                </c:pt>
                <c:pt idx="15">
                  <c:v>38</c:v>
                </c:pt>
                <c:pt idx="16">
                  <c:v>44</c:v>
                </c:pt>
                <c:pt idx="17">
                  <c:v>60</c:v>
                </c:pt>
                <c:pt idx="18">
                  <c:v>65</c:v>
                </c:pt>
                <c:pt idx="19">
                  <c:v>31</c:v>
                </c:pt>
                <c:pt idx="20">
                  <c:v>34</c:v>
                </c:pt>
                <c:pt idx="21">
                  <c:v>63</c:v>
                </c:pt>
                <c:pt idx="22">
                  <c:v>73</c:v>
                </c:pt>
                <c:pt idx="23">
                  <c:v>49</c:v>
                </c:pt>
                <c:pt idx="24">
                  <c:v>38</c:v>
                </c:pt>
                <c:pt idx="25">
                  <c:v>78</c:v>
                </c:pt>
                <c:pt idx="26">
                  <c:v>92</c:v>
                </c:pt>
                <c:pt idx="27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BA-4F3B-A973-F3C56971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(3)'!$E$2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(3)'!$A$3:$A$30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(3)'!$E$3:$E$30</c:f>
              <c:numCache>
                <c:formatCode>General</c:formatCode>
                <c:ptCount val="28"/>
                <c:pt idx="0">
                  <c:v>42</c:v>
                </c:pt>
                <c:pt idx="1">
                  <c:v>73</c:v>
                </c:pt>
                <c:pt idx="2">
                  <c:v>46</c:v>
                </c:pt>
                <c:pt idx="3">
                  <c:v>44</c:v>
                </c:pt>
                <c:pt idx="4">
                  <c:v>21</c:v>
                </c:pt>
                <c:pt idx="5">
                  <c:v>65</c:v>
                </c:pt>
                <c:pt idx="6">
                  <c:v>47</c:v>
                </c:pt>
                <c:pt idx="7">
                  <c:v>38</c:v>
                </c:pt>
                <c:pt idx="8">
                  <c:v>31</c:v>
                </c:pt>
                <c:pt idx="9">
                  <c:v>49</c:v>
                </c:pt>
                <c:pt idx="10">
                  <c:v>50</c:v>
                </c:pt>
                <c:pt idx="11">
                  <c:v>37</c:v>
                </c:pt>
                <c:pt idx="12">
                  <c:v>27</c:v>
                </c:pt>
                <c:pt idx="13">
                  <c:v>63</c:v>
                </c:pt>
                <c:pt idx="14">
                  <c:v>92</c:v>
                </c:pt>
                <c:pt idx="15">
                  <c:v>38</c:v>
                </c:pt>
                <c:pt idx="16">
                  <c:v>34</c:v>
                </c:pt>
                <c:pt idx="17">
                  <c:v>58</c:v>
                </c:pt>
                <c:pt idx="18">
                  <c:v>53</c:v>
                </c:pt>
                <c:pt idx="19">
                  <c:v>41</c:v>
                </c:pt>
                <c:pt idx="20">
                  <c:v>20</c:v>
                </c:pt>
                <c:pt idx="21">
                  <c:v>60</c:v>
                </c:pt>
                <c:pt idx="22">
                  <c:v>59</c:v>
                </c:pt>
                <c:pt idx="23">
                  <c:v>33</c:v>
                </c:pt>
                <c:pt idx="24">
                  <c:v>33</c:v>
                </c:pt>
                <c:pt idx="25">
                  <c:v>53</c:v>
                </c:pt>
                <c:pt idx="26">
                  <c:v>78</c:v>
                </c:pt>
                <c:pt idx="27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6-4161-A3B9-6B6E8D8D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(3)'!$E$2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(3)'!$K$1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(3)'!$F$2:$F$14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(3)'!$K$2:$K$14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0.14285714285714285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3.5714285714285712E-2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C-457B-8E79-753708292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(3)'!$B$2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(3)'!$A$98:$A$125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(3)'!$B$98:$B$125</c:f>
              <c:numCache>
                <c:formatCode>General</c:formatCode>
                <c:ptCount val="28"/>
                <c:pt idx="0">
                  <c:v>65</c:v>
                </c:pt>
                <c:pt idx="1">
                  <c:v>96</c:v>
                </c:pt>
                <c:pt idx="2">
                  <c:v>133</c:v>
                </c:pt>
                <c:pt idx="3">
                  <c:v>192</c:v>
                </c:pt>
                <c:pt idx="4">
                  <c:v>234</c:v>
                </c:pt>
                <c:pt idx="5">
                  <c:v>281</c:v>
                </c:pt>
                <c:pt idx="6">
                  <c:v>314</c:v>
                </c:pt>
                <c:pt idx="7">
                  <c:v>360</c:v>
                </c:pt>
                <c:pt idx="8">
                  <c:v>381</c:v>
                </c:pt>
                <c:pt idx="9">
                  <c:v>401</c:v>
                </c:pt>
                <c:pt idx="10">
                  <c:v>439</c:v>
                </c:pt>
                <c:pt idx="11">
                  <c:v>472</c:v>
                </c:pt>
                <c:pt idx="12">
                  <c:v>513</c:v>
                </c:pt>
                <c:pt idx="13">
                  <c:v>571</c:v>
                </c:pt>
                <c:pt idx="14">
                  <c:v>634</c:v>
                </c:pt>
                <c:pt idx="15">
                  <c:v>683</c:v>
                </c:pt>
                <c:pt idx="16">
                  <c:v>736</c:v>
                </c:pt>
                <c:pt idx="17">
                  <c:v>786</c:v>
                </c:pt>
                <c:pt idx="18">
                  <c:v>859</c:v>
                </c:pt>
                <c:pt idx="19">
                  <c:v>903</c:v>
                </c:pt>
                <c:pt idx="20">
                  <c:v>937</c:v>
                </c:pt>
                <c:pt idx="21">
                  <c:v>997</c:v>
                </c:pt>
                <c:pt idx="22">
                  <c:v>1089</c:v>
                </c:pt>
                <c:pt idx="23">
                  <c:v>1167</c:v>
                </c:pt>
                <c:pt idx="24">
                  <c:v>1194</c:v>
                </c:pt>
                <c:pt idx="25">
                  <c:v>1232</c:v>
                </c:pt>
                <c:pt idx="26">
                  <c:v>1269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D4-4A3D-87C2-793E6DA2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(3)'!$C$2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(3)'!$C$2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(3)'!$A$98:$A$125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(3)'!$C$98:$C$125</c:f>
              <c:numCache>
                <c:formatCode>General</c:formatCode>
                <c:ptCount val="28"/>
                <c:pt idx="0">
                  <c:v>20</c:v>
                </c:pt>
                <c:pt idx="1">
                  <c:v>41</c:v>
                </c:pt>
                <c:pt idx="2">
                  <c:v>68</c:v>
                </c:pt>
                <c:pt idx="3">
                  <c:v>99</c:v>
                </c:pt>
                <c:pt idx="4">
                  <c:v>132</c:v>
                </c:pt>
                <c:pt idx="5">
                  <c:v>165</c:v>
                </c:pt>
                <c:pt idx="6">
                  <c:v>199</c:v>
                </c:pt>
                <c:pt idx="7">
                  <c:v>236</c:v>
                </c:pt>
                <c:pt idx="8">
                  <c:v>273</c:v>
                </c:pt>
                <c:pt idx="9">
                  <c:v>311</c:v>
                </c:pt>
                <c:pt idx="10">
                  <c:v>349</c:v>
                </c:pt>
                <c:pt idx="11">
                  <c:v>390</c:v>
                </c:pt>
                <c:pt idx="12">
                  <c:v>432</c:v>
                </c:pt>
                <c:pt idx="13">
                  <c:v>476</c:v>
                </c:pt>
                <c:pt idx="14">
                  <c:v>522</c:v>
                </c:pt>
                <c:pt idx="15">
                  <c:v>569</c:v>
                </c:pt>
                <c:pt idx="16">
                  <c:v>618</c:v>
                </c:pt>
                <c:pt idx="17">
                  <c:v>668</c:v>
                </c:pt>
                <c:pt idx="18">
                  <c:v>721</c:v>
                </c:pt>
                <c:pt idx="19">
                  <c:v>774</c:v>
                </c:pt>
                <c:pt idx="20">
                  <c:v>832</c:v>
                </c:pt>
                <c:pt idx="21">
                  <c:v>891</c:v>
                </c:pt>
                <c:pt idx="22">
                  <c:v>951</c:v>
                </c:pt>
                <c:pt idx="23">
                  <c:v>1014</c:v>
                </c:pt>
                <c:pt idx="24">
                  <c:v>1079</c:v>
                </c:pt>
                <c:pt idx="25">
                  <c:v>1152</c:v>
                </c:pt>
                <c:pt idx="26">
                  <c:v>1230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31-4BCB-8042-BD1F4CFFD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(3)'!$D$2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(3)'!$D$2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(3)'!$A$98:$A$125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(3)'!$D$98:$D$125</c:f>
              <c:numCache>
                <c:formatCode>General</c:formatCode>
                <c:ptCount val="28"/>
                <c:pt idx="0">
                  <c:v>20</c:v>
                </c:pt>
                <c:pt idx="1">
                  <c:v>53</c:v>
                </c:pt>
                <c:pt idx="2">
                  <c:v>95</c:v>
                </c:pt>
                <c:pt idx="3">
                  <c:v>116</c:v>
                </c:pt>
                <c:pt idx="4">
                  <c:v>153</c:v>
                </c:pt>
                <c:pt idx="5">
                  <c:v>190</c:v>
                </c:pt>
                <c:pt idx="6">
                  <c:v>243</c:v>
                </c:pt>
                <c:pt idx="7">
                  <c:v>276</c:v>
                </c:pt>
                <c:pt idx="8">
                  <c:v>317</c:v>
                </c:pt>
                <c:pt idx="9">
                  <c:v>364</c:v>
                </c:pt>
                <c:pt idx="10">
                  <c:v>422</c:v>
                </c:pt>
                <c:pt idx="11">
                  <c:v>449</c:v>
                </c:pt>
                <c:pt idx="12">
                  <c:v>499</c:v>
                </c:pt>
                <c:pt idx="13">
                  <c:v>545</c:v>
                </c:pt>
                <c:pt idx="14">
                  <c:v>598</c:v>
                </c:pt>
                <c:pt idx="15">
                  <c:v>636</c:v>
                </c:pt>
                <c:pt idx="16">
                  <c:v>680</c:v>
                </c:pt>
                <c:pt idx="17">
                  <c:v>740</c:v>
                </c:pt>
                <c:pt idx="18">
                  <c:v>805</c:v>
                </c:pt>
                <c:pt idx="19">
                  <c:v>836</c:v>
                </c:pt>
                <c:pt idx="20">
                  <c:v>870</c:v>
                </c:pt>
                <c:pt idx="21">
                  <c:v>933</c:v>
                </c:pt>
                <c:pt idx="22">
                  <c:v>1006</c:v>
                </c:pt>
                <c:pt idx="23">
                  <c:v>1055</c:v>
                </c:pt>
                <c:pt idx="24">
                  <c:v>1093</c:v>
                </c:pt>
                <c:pt idx="25">
                  <c:v>1171</c:v>
                </c:pt>
                <c:pt idx="26">
                  <c:v>1263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71-4909-8AC5-9B85A15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(3)'!$E$2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(3)'!$E$2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(3)'!$A$98:$A$125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(3)'!$E$98:$E$125</c:f>
              <c:numCache>
                <c:formatCode>General</c:formatCode>
                <c:ptCount val="28"/>
                <c:pt idx="0">
                  <c:v>42</c:v>
                </c:pt>
                <c:pt idx="1">
                  <c:v>115</c:v>
                </c:pt>
                <c:pt idx="2">
                  <c:v>161</c:v>
                </c:pt>
                <c:pt idx="3">
                  <c:v>205</c:v>
                </c:pt>
                <c:pt idx="4">
                  <c:v>226</c:v>
                </c:pt>
                <c:pt idx="5">
                  <c:v>291</c:v>
                </c:pt>
                <c:pt idx="6">
                  <c:v>338</c:v>
                </c:pt>
                <c:pt idx="7">
                  <c:v>376</c:v>
                </c:pt>
                <c:pt idx="8">
                  <c:v>407</c:v>
                </c:pt>
                <c:pt idx="9">
                  <c:v>456</c:v>
                </c:pt>
                <c:pt idx="10">
                  <c:v>506</c:v>
                </c:pt>
                <c:pt idx="11">
                  <c:v>543</c:v>
                </c:pt>
                <c:pt idx="12">
                  <c:v>570</c:v>
                </c:pt>
                <c:pt idx="13">
                  <c:v>633</c:v>
                </c:pt>
                <c:pt idx="14">
                  <c:v>725</c:v>
                </c:pt>
                <c:pt idx="15">
                  <c:v>763</c:v>
                </c:pt>
                <c:pt idx="16">
                  <c:v>797</c:v>
                </c:pt>
                <c:pt idx="17">
                  <c:v>855</c:v>
                </c:pt>
                <c:pt idx="18">
                  <c:v>908</c:v>
                </c:pt>
                <c:pt idx="19">
                  <c:v>949</c:v>
                </c:pt>
                <c:pt idx="20">
                  <c:v>969</c:v>
                </c:pt>
                <c:pt idx="21">
                  <c:v>1029</c:v>
                </c:pt>
                <c:pt idx="22">
                  <c:v>1088</c:v>
                </c:pt>
                <c:pt idx="23">
                  <c:v>1121</c:v>
                </c:pt>
                <c:pt idx="24">
                  <c:v>1154</c:v>
                </c:pt>
                <c:pt idx="25">
                  <c:v>1207</c:v>
                </c:pt>
                <c:pt idx="26">
                  <c:v>1285</c:v>
                </c:pt>
                <c:pt idx="27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11-44E9-89A3-9A486196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(7)'!$B$2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(7)'!$K$1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(7)'!$F$2:$F$14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(7)'!$K$2:$K$14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(7)'!$C$2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(7)'!$K$1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(7)'!$F$2:$F$14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(7)'!$K$2:$K$14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(7)'!$D$2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(7)'!$K$1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(7)'!$F$2:$F$14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(7)'!$K$2:$K$14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(7)'!$B$2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(7)'!$B$2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(7)'!$A$3:$A$30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(7)'!$C$2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(7)'!$C$2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(7)'!$A$3:$A$30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(7)'!$D$2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(7)'!$D$2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(7)'!$A$3:$A$30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(7)'!$E$2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(7)'!$E$2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(7)'!$A$3:$A$30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(7)'!$E$2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(7)'!$K$1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(7)'!$F$2:$F$14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(7)'!$K$2:$K$14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(7)'!$B$2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(7)'!$B$2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(7)'!$A$98:$A$125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(7)'!$B$98:$B$125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7-45E6-9E44-8A94D7BFA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(7)'!$C$2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(7)'!$C$2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(7)'!$A$98:$A$125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(7)'!$C$98:$C$125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A9-4C71-8129-0545F654C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(7)'!$D$2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(7)'!$D$2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(7)'!$A$98:$A$125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(7)'!$D$98:$D$125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7F-4433-AA9B-F4F81431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(7)'!$E$2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(7)'!$E$2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(7)'!$A$98:$A$125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(7)'!$E$98:$E$125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D-43BE-AFB1-B80434DF1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(6)'!$K$1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(6)'!$F$2:$F$14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(6)'!$K$2:$K$14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0-44FF-A1BE-E83BA3B95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(6)'!$C$2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(6)'!$K$1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(6)'!$F$2:$F$14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(6)'!$K$2:$K$14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0-4D21-9D70-EBF21A91B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(6)'!$D$2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(6)'!$K$1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(6)'!$F$2:$F$14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(6)'!$K$2:$K$14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7-4AE7-BD2B-CCCE80F9E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(6)'!$B$2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(6)'!$A$3:$A$30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(6)'!$B$3:$B$30</c:f>
              <c:numCache>
                <c:formatCode>General</c:formatCode>
                <c:ptCount val="28"/>
                <c:pt idx="0">
                  <c:v>63</c:v>
                </c:pt>
                <c:pt idx="1">
                  <c:v>36</c:v>
                </c:pt>
                <c:pt idx="2">
                  <c:v>54</c:v>
                </c:pt>
                <c:pt idx="3">
                  <c:v>50</c:v>
                </c:pt>
                <c:pt idx="4">
                  <c:v>40</c:v>
                </c:pt>
                <c:pt idx="5">
                  <c:v>44</c:v>
                </c:pt>
                <c:pt idx="6">
                  <c:v>58</c:v>
                </c:pt>
                <c:pt idx="7">
                  <c:v>21</c:v>
                </c:pt>
                <c:pt idx="8">
                  <c:v>46</c:v>
                </c:pt>
                <c:pt idx="9">
                  <c:v>39</c:v>
                </c:pt>
                <c:pt idx="10">
                  <c:v>32</c:v>
                </c:pt>
                <c:pt idx="11">
                  <c:v>70</c:v>
                </c:pt>
                <c:pt idx="12">
                  <c:v>45</c:v>
                </c:pt>
                <c:pt idx="13">
                  <c:v>48</c:v>
                </c:pt>
                <c:pt idx="14">
                  <c:v>43</c:v>
                </c:pt>
                <c:pt idx="15">
                  <c:v>70</c:v>
                </c:pt>
                <c:pt idx="16">
                  <c:v>40</c:v>
                </c:pt>
                <c:pt idx="17">
                  <c:v>44</c:v>
                </c:pt>
                <c:pt idx="18">
                  <c:v>60</c:v>
                </c:pt>
                <c:pt idx="19">
                  <c:v>28</c:v>
                </c:pt>
                <c:pt idx="20">
                  <c:v>37</c:v>
                </c:pt>
                <c:pt idx="21">
                  <c:v>40</c:v>
                </c:pt>
                <c:pt idx="22">
                  <c:v>41</c:v>
                </c:pt>
                <c:pt idx="23">
                  <c:v>55</c:v>
                </c:pt>
                <c:pt idx="24">
                  <c:v>34</c:v>
                </c:pt>
                <c:pt idx="25">
                  <c:v>82</c:v>
                </c:pt>
                <c:pt idx="26">
                  <c:v>88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4E-47C5-8759-B98E1158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(6)'!$C$2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(6)'!$C$2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(6)'!$A$3:$A$30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(6)'!$C$3:$C$30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D-4209-8B27-485E16287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(6)'!$D$2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(6)'!$D$2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(6)'!$A$3:$A$30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(6)'!$D$3:$D$30</c:f>
              <c:numCache>
                <c:formatCode>General</c:formatCode>
                <c:ptCount val="28"/>
                <c:pt idx="0">
                  <c:v>32</c:v>
                </c:pt>
                <c:pt idx="1">
                  <c:v>40</c:v>
                </c:pt>
                <c:pt idx="2">
                  <c:v>44</c:v>
                </c:pt>
                <c:pt idx="3">
                  <c:v>21</c:v>
                </c:pt>
                <c:pt idx="4">
                  <c:v>34</c:v>
                </c:pt>
                <c:pt idx="5">
                  <c:v>37</c:v>
                </c:pt>
                <c:pt idx="6">
                  <c:v>55</c:v>
                </c:pt>
                <c:pt idx="7">
                  <c:v>36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39</c:v>
                </c:pt>
                <c:pt idx="12">
                  <c:v>44</c:v>
                </c:pt>
                <c:pt idx="13">
                  <c:v>54</c:v>
                </c:pt>
                <c:pt idx="14">
                  <c:v>58</c:v>
                </c:pt>
                <c:pt idx="15">
                  <c:v>28</c:v>
                </c:pt>
                <c:pt idx="16">
                  <c:v>41</c:v>
                </c:pt>
                <c:pt idx="17">
                  <c:v>54</c:v>
                </c:pt>
                <c:pt idx="18">
                  <c:v>70</c:v>
                </c:pt>
                <c:pt idx="19">
                  <c:v>46</c:v>
                </c:pt>
                <c:pt idx="20">
                  <c:v>43</c:v>
                </c:pt>
                <c:pt idx="21">
                  <c:v>45</c:v>
                </c:pt>
                <c:pt idx="22">
                  <c:v>88</c:v>
                </c:pt>
                <c:pt idx="23">
                  <c:v>40</c:v>
                </c:pt>
                <c:pt idx="24">
                  <c:v>48</c:v>
                </c:pt>
                <c:pt idx="25">
                  <c:v>63</c:v>
                </c:pt>
                <c:pt idx="26">
                  <c:v>70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6E-459D-B7D3-8AF92EDA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(6)'!$E$2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(6)'!$A$3:$A$30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(6)'!$E$3:$E$30</c:f>
              <c:numCache>
                <c:formatCode>General</c:formatCode>
                <c:ptCount val="28"/>
                <c:pt idx="0">
                  <c:v>34</c:v>
                </c:pt>
                <c:pt idx="1">
                  <c:v>82</c:v>
                </c:pt>
                <c:pt idx="2">
                  <c:v>88</c:v>
                </c:pt>
                <c:pt idx="3">
                  <c:v>21</c:v>
                </c:pt>
                <c:pt idx="4">
                  <c:v>28</c:v>
                </c:pt>
                <c:pt idx="5">
                  <c:v>54</c:v>
                </c:pt>
                <c:pt idx="6">
                  <c:v>46</c:v>
                </c:pt>
                <c:pt idx="7">
                  <c:v>43</c:v>
                </c:pt>
                <c:pt idx="8">
                  <c:v>36</c:v>
                </c:pt>
                <c:pt idx="9">
                  <c:v>60</c:v>
                </c:pt>
                <c:pt idx="10">
                  <c:v>63</c:v>
                </c:pt>
                <c:pt idx="11">
                  <c:v>39</c:v>
                </c:pt>
                <c:pt idx="12">
                  <c:v>44</c:v>
                </c:pt>
                <c:pt idx="13">
                  <c:v>70</c:v>
                </c:pt>
                <c:pt idx="14">
                  <c:v>55</c:v>
                </c:pt>
                <c:pt idx="15">
                  <c:v>37</c:v>
                </c:pt>
                <c:pt idx="16">
                  <c:v>40</c:v>
                </c:pt>
                <c:pt idx="17">
                  <c:v>70</c:v>
                </c:pt>
                <c:pt idx="18">
                  <c:v>58</c:v>
                </c:pt>
                <c:pt idx="19">
                  <c:v>40</c:v>
                </c:pt>
                <c:pt idx="20">
                  <c:v>40</c:v>
                </c:pt>
                <c:pt idx="21">
                  <c:v>45</c:v>
                </c:pt>
                <c:pt idx="22">
                  <c:v>48</c:v>
                </c:pt>
                <c:pt idx="23">
                  <c:v>41</c:v>
                </c:pt>
                <c:pt idx="24">
                  <c:v>44</c:v>
                </c:pt>
                <c:pt idx="25">
                  <c:v>50</c:v>
                </c:pt>
                <c:pt idx="26">
                  <c:v>54</c:v>
                </c:pt>
                <c:pt idx="2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56-47F1-91B4-C6F2002C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(6)'!$E$2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(6)'!$K$1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(6)'!$F$2:$F$14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 (6)'!$K$2:$K$14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0.25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7.1428571428571425E-2</c:v>
                </c:pt>
                <c:pt idx="6">
                  <c:v>3.5714285714285712E-2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E-4BD1-96A7-B518417B9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(6)'!$B$2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(6)'!$A$98:$A$125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(6)'!$B$98:$B$125</c:f>
              <c:numCache>
                <c:formatCode>General</c:formatCode>
                <c:ptCount val="28"/>
                <c:pt idx="0">
                  <c:v>63</c:v>
                </c:pt>
                <c:pt idx="1">
                  <c:v>99</c:v>
                </c:pt>
                <c:pt idx="2">
                  <c:v>153</c:v>
                </c:pt>
                <c:pt idx="3">
                  <c:v>203</c:v>
                </c:pt>
                <c:pt idx="4">
                  <c:v>243</c:v>
                </c:pt>
                <c:pt idx="5">
                  <c:v>287</c:v>
                </c:pt>
                <c:pt idx="6">
                  <c:v>345</c:v>
                </c:pt>
                <c:pt idx="7">
                  <c:v>366</c:v>
                </c:pt>
                <c:pt idx="8">
                  <c:v>412</c:v>
                </c:pt>
                <c:pt idx="9">
                  <c:v>451</c:v>
                </c:pt>
                <c:pt idx="10">
                  <c:v>483</c:v>
                </c:pt>
                <c:pt idx="11">
                  <c:v>553</c:v>
                </c:pt>
                <c:pt idx="12">
                  <c:v>598</c:v>
                </c:pt>
                <c:pt idx="13">
                  <c:v>646</c:v>
                </c:pt>
                <c:pt idx="14">
                  <c:v>689</c:v>
                </c:pt>
                <c:pt idx="15">
                  <c:v>759</c:v>
                </c:pt>
                <c:pt idx="16">
                  <c:v>799</c:v>
                </c:pt>
                <c:pt idx="17">
                  <c:v>843</c:v>
                </c:pt>
                <c:pt idx="18">
                  <c:v>903</c:v>
                </c:pt>
                <c:pt idx="19">
                  <c:v>931</c:v>
                </c:pt>
                <c:pt idx="20">
                  <c:v>968</c:v>
                </c:pt>
                <c:pt idx="21">
                  <c:v>1008</c:v>
                </c:pt>
                <c:pt idx="22">
                  <c:v>1049</c:v>
                </c:pt>
                <c:pt idx="23">
                  <c:v>1104</c:v>
                </c:pt>
                <c:pt idx="24">
                  <c:v>1138</c:v>
                </c:pt>
                <c:pt idx="25">
                  <c:v>1220</c:v>
                </c:pt>
                <c:pt idx="26">
                  <c:v>1308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79-4EC3-B21B-07026457A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(6)'!$C$2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(6)'!$C$2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(6)'!$A$98:$A$125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(6)'!$C$98:$C$125</c:f>
              <c:numCache>
                <c:formatCode>General</c:formatCode>
                <c:ptCount val="28"/>
                <c:pt idx="0">
                  <c:v>21</c:v>
                </c:pt>
                <c:pt idx="1">
                  <c:v>49</c:v>
                </c:pt>
                <c:pt idx="2">
                  <c:v>81</c:v>
                </c:pt>
                <c:pt idx="3">
                  <c:v>115</c:v>
                </c:pt>
                <c:pt idx="4">
                  <c:v>151</c:v>
                </c:pt>
                <c:pt idx="5">
                  <c:v>188</c:v>
                </c:pt>
                <c:pt idx="6">
                  <c:v>227</c:v>
                </c:pt>
                <c:pt idx="7">
                  <c:v>267</c:v>
                </c:pt>
                <c:pt idx="8">
                  <c:v>307</c:v>
                </c:pt>
                <c:pt idx="9">
                  <c:v>347</c:v>
                </c:pt>
                <c:pt idx="10">
                  <c:v>388</c:v>
                </c:pt>
                <c:pt idx="11">
                  <c:v>431</c:v>
                </c:pt>
                <c:pt idx="12">
                  <c:v>475</c:v>
                </c:pt>
                <c:pt idx="13">
                  <c:v>519</c:v>
                </c:pt>
                <c:pt idx="14">
                  <c:v>564</c:v>
                </c:pt>
                <c:pt idx="15">
                  <c:v>610</c:v>
                </c:pt>
                <c:pt idx="16">
                  <c:v>658</c:v>
                </c:pt>
                <c:pt idx="17">
                  <c:v>708</c:v>
                </c:pt>
                <c:pt idx="18">
                  <c:v>762</c:v>
                </c:pt>
                <c:pt idx="19">
                  <c:v>816</c:v>
                </c:pt>
                <c:pt idx="20">
                  <c:v>871</c:v>
                </c:pt>
                <c:pt idx="21">
                  <c:v>929</c:v>
                </c:pt>
                <c:pt idx="22">
                  <c:v>989</c:v>
                </c:pt>
                <c:pt idx="23">
                  <c:v>1052</c:v>
                </c:pt>
                <c:pt idx="24">
                  <c:v>1122</c:v>
                </c:pt>
                <c:pt idx="25">
                  <c:v>1192</c:v>
                </c:pt>
                <c:pt idx="26">
                  <c:v>1274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E9-4846-976E-746F3CE8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(6)'!$D$2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(6)'!$D$2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(6)'!$A$98:$A$125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72</c:v>
                </c:pt>
                <c:pt idx="2">
                  <c:v>116</c:v>
                </c:pt>
                <c:pt idx="3">
                  <c:v>137</c:v>
                </c:pt>
                <c:pt idx="4">
                  <c:v>171</c:v>
                </c:pt>
                <c:pt idx="5">
                  <c:v>208</c:v>
                </c:pt>
                <c:pt idx="6">
                  <c:v>263</c:v>
                </c:pt>
                <c:pt idx="7">
                  <c:v>299</c:v>
                </c:pt>
                <c:pt idx="8">
                  <c:v>339</c:v>
                </c:pt>
                <c:pt idx="9">
                  <c:v>389</c:v>
                </c:pt>
                <c:pt idx="10">
                  <c:v>449</c:v>
                </c:pt>
                <c:pt idx="11">
                  <c:v>488</c:v>
                </c:pt>
                <c:pt idx="12">
                  <c:v>532</c:v>
                </c:pt>
                <c:pt idx="13">
                  <c:v>586</c:v>
                </c:pt>
                <c:pt idx="14">
                  <c:v>644</c:v>
                </c:pt>
                <c:pt idx="15">
                  <c:v>672</c:v>
                </c:pt>
                <c:pt idx="16">
                  <c:v>713</c:v>
                </c:pt>
                <c:pt idx="17">
                  <c:v>767</c:v>
                </c:pt>
                <c:pt idx="18">
                  <c:v>837</c:v>
                </c:pt>
                <c:pt idx="19">
                  <c:v>883</c:v>
                </c:pt>
                <c:pt idx="20">
                  <c:v>926</c:v>
                </c:pt>
                <c:pt idx="21">
                  <c:v>971</c:v>
                </c:pt>
                <c:pt idx="22">
                  <c:v>1059</c:v>
                </c:pt>
                <c:pt idx="23">
                  <c:v>1099</c:v>
                </c:pt>
                <c:pt idx="24">
                  <c:v>1147</c:v>
                </c:pt>
                <c:pt idx="25">
                  <c:v>1210</c:v>
                </c:pt>
                <c:pt idx="26">
                  <c:v>1280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31-44B8-939B-5622216C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(6)'!$E$2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(6)'!$E$2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(6)'!$A$98:$A$125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(6)'!$E$98:$E$125</c:f>
              <c:numCache>
                <c:formatCode>General</c:formatCode>
                <c:ptCount val="28"/>
                <c:pt idx="0">
                  <c:v>34</c:v>
                </c:pt>
                <c:pt idx="1">
                  <c:v>116</c:v>
                </c:pt>
                <c:pt idx="2">
                  <c:v>204</c:v>
                </c:pt>
                <c:pt idx="3">
                  <c:v>225</c:v>
                </c:pt>
                <c:pt idx="4">
                  <c:v>253</c:v>
                </c:pt>
                <c:pt idx="5">
                  <c:v>307</c:v>
                </c:pt>
                <c:pt idx="6">
                  <c:v>353</c:v>
                </c:pt>
                <c:pt idx="7">
                  <c:v>396</c:v>
                </c:pt>
                <c:pt idx="8">
                  <c:v>432</c:v>
                </c:pt>
                <c:pt idx="9">
                  <c:v>492</c:v>
                </c:pt>
                <c:pt idx="10">
                  <c:v>555</c:v>
                </c:pt>
                <c:pt idx="11">
                  <c:v>594</c:v>
                </c:pt>
                <c:pt idx="12">
                  <c:v>638</c:v>
                </c:pt>
                <c:pt idx="13">
                  <c:v>708</c:v>
                </c:pt>
                <c:pt idx="14">
                  <c:v>763</c:v>
                </c:pt>
                <c:pt idx="15">
                  <c:v>800</c:v>
                </c:pt>
                <c:pt idx="16">
                  <c:v>840</c:v>
                </c:pt>
                <c:pt idx="17">
                  <c:v>910</c:v>
                </c:pt>
                <c:pt idx="18">
                  <c:v>968</c:v>
                </c:pt>
                <c:pt idx="19">
                  <c:v>1008</c:v>
                </c:pt>
                <c:pt idx="20">
                  <c:v>1048</c:v>
                </c:pt>
                <c:pt idx="21">
                  <c:v>1093</c:v>
                </c:pt>
                <c:pt idx="22">
                  <c:v>1141</c:v>
                </c:pt>
                <c:pt idx="23">
                  <c:v>1182</c:v>
                </c:pt>
                <c:pt idx="24">
                  <c:v>1226</c:v>
                </c:pt>
                <c:pt idx="25">
                  <c:v>1276</c:v>
                </c:pt>
                <c:pt idx="26">
                  <c:v>1330</c:v>
                </c:pt>
                <c:pt idx="27">
                  <c:v>1362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28-4EA1-AD72-8F4994EC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(2)'!$K$1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(2)'!$F$2:$F$14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'0.ArdiData (2)'!$K$2:$K$14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8-4024-9E11-A48688113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(2)'!$C$2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(2)'!$K$1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(2)'!$F$2:$F$14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'0.ArdiData (2)'!$K$2:$K$14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6-4B92-B62B-52F7F6B1B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(2)'!$D$2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(2)'!$K$1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(2)'!$F$2:$F$14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'0.ArdiData (2)'!$K$2:$K$14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A-426E-9355-7D0EDD7E9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(2)'!$B$2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(2)'!$A$3:$A$30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(2)'!$B$3:$B$30</c:f>
              <c:numCache>
                <c:formatCode>General</c:formatCode>
                <c:ptCount val="28"/>
                <c:pt idx="0">
                  <c:v>32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82</c:v>
                </c:pt>
                <c:pt idx="5">
                  <c:v>38</c:v>
                </c:pt>
                <c:pt idx="6">
                  <c:v>41</c:v>
                </c:pt>
                <c:pt idx="7">
                  <c:v>33</c:v>
                </c:pt>
                <c:pt idx="8">
                  <c:v>46</c:v>
                </c:pt>
                <c:pt idx="9">
                  <c:v>52</c:v>
                </c:pt>
                <c:pt idx="10">
                  <c:v>64</c:v>
                </c:pt>
                <c:pt idx="11">
                  <c:v>50</c:v>
                </c:pt>
                <c:pt idx="12">
                  <c:v>25</c:v>
                </c:pt>
                <c:pt idx="13">
                  <c:v>74</c:v>
                </c:pt>
                <c:pt idx="14">
                  <c:v>28</c:v>
                </c:pt>
                <c:pt idx="15">
                  <c:v>52</c:v>
                </c:pt>
                <c:pt idx="16">
                  <c:v>39</c:v>
                </c:pt>
                <c:pt idx="17">
                  <c:v>57</c:v>
                </c:pt>
                <c:pt idx="18">
                  <c:v>54</c:v>
                </c:pt>
                <c:pt idx="19">
                  <c:v>32</c:v>
                </c:pt>
                <c:pt idx="20">
                  <c:v>65</c:v>
                </c:pt>
                <c:pt idx="21">
                  <c:v>38</c:v>
                </c:pt>
                <c:pt idx="22">
                  <c:v>52</c:v>
                </c:pt>
                <c:pt idx="23">
                  <c:v>58</c:v>
                </c:pt>
                <c:pt idx="24">
                  <c:v>43</c:v>
                </c:pt>
                <c:pt idx="25">
                  <c:v>30</c:v>
                </c:pt>
                <c:pt idx="26">
                  <c:v>69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06-4D6C-A311-7D39BC4B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(2)'!$C$2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(2)'!$C$2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(2)'!$A$3:$A$30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30</c:v>
                </c:pt>
                <c:pt idx="3">
                  <c:v>32</c:v>
                </c:pt>
                <c:pt idx="4">
                  <c:v>32</c:v>
                </c:pt>
                <c:pt idx="5">
                  <c:v>33</c:v>
                </c:pt>
                <c:pt idx="6">
                  <c:v>38</c:v>
                </c:pt>
                <c:pt idx="7">
                  <c:v>38</c:v>
                </c:pt>
                <c:pt idx="8">
                  <c:v>39</c:v>
                </c:pt>
                <c:pt idx="9">
                  <c:v>41</c:v>
                </c:pt>
                <c:pt idx="10">
                  <c:v>43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50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54</c:v>
                </c:pt>
                <c:pt idx="21">
                  <c:v>57</c:v>
                </c:pt>
                <c:pt idx="22">
                  <c:v>58</c:v>
                </c:pt>
                <c:pt idx="23">
                  <c:v>64</c:v>
                </c:pt>
                <c:pt idx="24">
                  <c:v>65</c:v>
                </c:pt>
                <c:pt idx="25">
                  <c:v>69</c:v>
                </c:pt>
                <c:pt idx="26">
                  <c:v>74</c:v>
                </c:pt>
                <c:pt idx="27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F-4D88-B040-41068194C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(2)'!$D$2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(2)'!$D$2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(2)'!$A$3:$A$30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(2)'!$D$3:$D$30</c:f>
              <c:numCache>
                <c:formatCode>General</c:formatCode>
                <c:ptCount val="28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3">
                  <c:v>33</c:v>
                </c:pt>
                <c:pt idx="4">
                  <c:v>28</c:v>
                </c:pt>
                <c:pt idx="5">
                  <c:v>30</c:v>
                </c:pt>
                <c:pt idx="6">
                  <c:v>46</c:v>
                </c:pt>
                <c:pt idx="7">
                  <c:v>25</c:v>
                </c:pt>
                <c:pt idx="8">
                  <c:v>41</c:v>
                </c:pt>
                <c:pt idx="9">
                  <c:v>52</c:v>
                </c:pt>
                <c:pt idx="10">
                  <c:v>69</c:v>
                </c:pt>
                <c:pt idx="11">
                  <c:v>50</c:v>
                </c:pt>
                <c:pt idx="12">
                  <c:v>46</c:v>
                </c:pt>
                <c:pt idx="13">
                  <c:v>58</c:v>
                </c:pt>
                <c:pt idx="14">
                  <c:v>52</c:v>
                </c:pt>
                <c:pt idx="15">
                  <c:v>46</c:v>
                </c:pt>
                <c:pt idx="16">
                  <c:v>43</c:v>
                </c:pt>
                <c:pt idx="17">
                  <c:v>52</c:v>
                </c:pt>
                <c:pt idx="18">
                  <c:v>65</c:v>
                </c:pt>
                <c:pt idx="19">
                  <c:v>32</c:v>
                </c:pt>
                <c:pt idx="20">
                  <c:v>38</c:v>
                </c:pt>
                <c:pt idx="21">
                  <c:v>57</c:v>
                </c:pt>
                <c:pt idx="22">
                  <c:v>82</c:v>
                </c:pt>
                <c:pt idx="23">
                  <c:v>54</c:v>
                </c:pt>
                <c:pt idx="24">
                  <c:v>39</c:v>
                </c:pt>
                <c:pt idx="25">
                  <c:v>64</c:v>
                </c:pt>
                <c:pt idx="26">
                  <c:v>74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1-4601-8921-C21EA8897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(2)'!$E$2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(2)'!$A$3:$A$30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(2)'!$E$3:$E$30</c:f>
              <c:numCache>
                <c:formatCode>General</c:formatCode>
                <c:ptCount val="28"/>
                <c:pt idx="0">
                  <c:v>41</c:v>
                </c:pt>
                <c:pt idx="1">
                  <c:v>52</c:v>
                </c:pt>
                <c:pt idx="2">
                  <c:v>58</c:v>
                </c:pt>
                <c:pt idx="3">
                  <c:v>32</c:v>
                </c:pt>
                <c:pt idx="4">
                  <c:v>38</c:v>
                </c:pt>
                <c:pt idx="5">
                  <c:v>46</c:v>
                </c:pt>
                <c:pt idx="6">
                  <c:v>64</c:v>
                </c:pt>
                <c:pt idx="7">
                  <c:v>43</c:v>
                </c:pt>
                <c:pt idx="8">
                  <c:v>30</c:v>
                </c:pt>
                <c:pt idx="9">
                  <c:v>82</c:v>
                </c:pt>
                <c:pt idx="10">
                  <c:v>52</c:v>
                </c:pt>
                <c:pt idx="11">
                  <c:v>33</c:v>
                </c:pt>
                <c:pt idx="12">
                  <c:v>32</c:v>
                </c:pt>
                <c:pt idx="13">
                  <c:v>74</c:v>
                </c:pt>
                <c:pt idx="14">
                  <c:v>57</c:v>
                </c:pt>
                <c:pt idx="15">
                  <c:v>46</c:v>
                </c:pt>
                <c:pt idx="16">
                  <c:v>39</c:v>
                </c:pt>
                <c:pt idx="17">
                  <c:v>46</c:v>
                </c:pt>
                <c:pt idx="18">
                  <c:v>54</c:v>
                </c:pt>
                <c:pt idx="19">
                  <c:v>25</c:v>
                </c:pt>
                <c:pt idx="20">
                  <c:v>38</c:v>
                </c:pt>
                <c:pt idx="21">
                  <c:v>65</c:v>
                </c:pt>
                <c:pt idx="22">
                  <c:v>50</c:v>
                </c:pt>
                <c:pt idx="23">
                  <c:v>46</c:v>
                </c:pt>
                <c:pt idx="24">
                  <c:v>28</c:v>
                </c:pt>
                <c:pt idx="25">
                  <c:v>69</c:v>
                </c:pt>
                <c:pt idx="26">
                  <c:v>52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47-48BB-8993-789F1B79E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(2)'!$E$2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(2)'!$K$1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(2)'!$F$2:$F$14</c:f>
              <c:strCache>
                <c:ptCount val="13"/>
                <c:pt idx="0">
                  <c:v>24 - 30</c:v>
                </c:pt>
                <c:pt idx="1">
                  <c:v>30 - 36</c:v>
                </c:pt>
                <c:pt idx="2">
                  <c:v>36 - 42</c:v>
                </c:pt>
                <c:pt idx="3">
                  <c:v>42 - 48</c:v>
                </c:pt>
                <c:pt idx="4">
                  <c:v>48 - 54</c:v>
                </c:pt>
                <c:pt idx="5">
                  <c:v>54 - 60</c:v>
                </c:pt>
                <c:pt idx="6">
                  <c:v>60 - 66</c:v>
                </c:pt>
                <c:pt idx="7">
                  <c:v>66 - 72</c:v>
                </c:pt>
                <c:pt idx="8">
                  <c:v>72 - 78</c:v>
                </c:pt>
                <c:pt idx="9">
                  <c:v>78 - 84</c:v>
                </c:pt>
                <c:pt idx="10">
                  <c:v>84 - 90</c:v>
                </c:pt>
                <c:pt idx="11">
                  <c:v>90 - 96</c:v>
                </c:pt>
                <c:pt idx="12">
                  <c:v>96 - 102</c:v>
                </c:pt>
              </c:strCache>
            </c:strRef>
          </c:cat>
          <c:val>
            <c:numRef>
              <c:f>'0.ArdiData (2)'!$K$2:$K$14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0.21428571428571427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3.5714285714285712E-2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0-4D21-8951-30116974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(2)'!$B$2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(2)'!$A$98:$A$125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(2)'!$B$98:$B$125</c:f>
              <c:numCache>
                <c:formatCode>General</c:formatCode>
                <c:ptCount val="28"/>
                <c:pt idx="0">
                  <c:v>32</c:v>
                </c:pt>
                <c:pt idx="1">
                  <c:v>78</c:v>
                </c:pt>
                <c:pt idx="2">
                  <c:v>124</c:v>
                </c:pt>
                <c:pt idx="3">
                  <c:v>170</c:v>
                </c:pt>
                <c:pt idx="4">
                  <c:v>252</c:v>
                </c:pt>
                <c:pt idx="5">
                  <c:v>290</c:v>
                </c:pt>
                <c:pt idx="6">
                  <c:v>331</c:v>
                </c:pt>
                <c:pt idx="7">
                  <c:v>364</c:v>
                </c:pt>
                <c:pt idx="8">
                  <c:v>410</c:v>
                </c:pt>
                <c:pt idx="9">
                  <c:v>462</c:v>
                </c:pt>
                <c:pt idx="10">
                  <c:v>526</c:v>
                </c:pt>
                <c:pt idx="11">
                  <c:v>576</c:v>
                </c:pt>
                <c:pt idx="12">
                  <c:v>601</c:v>
                </c:pt>
                <c:pt idx="13">
                  <c:v>675</c:v>
                </c:pt>
                <c:pt idx="14">
                  <c:v>703</c:v>
                </c:pt>
                <c:pt idx="15">
                  <c:v>755</c:v>
                </c:pt>
                <c:pt idx="16">
                  <c:v>794</c:v>
                </c:pt>
                <c:pt idx="17">
                  <c:v>851</c:v>
                </c:pt>
                <c:pt idx="18">
                  <c:v>905</c:v>
                </c:pt>
                <c:pt idx="19">
                  <c:v>937</c:v>
                </c:pt>
                <c:pt idx="20">
                  <c:v>1002</c:v>
                </c:pt>
                <c:pt idx="21">
                  <c:v>1040</c:v>
                </c:pt>
                <c:pt idx="22">
                  <c:v>1092</c:v>
                </c:pt>
                <c:pt idx="23">
                  <c:v>1150</c:v>
                </c:pt>
                <c:pt idx="24">
                  <c:v>1193</c:v>
                </c:pt>
                <c:pt idx="25">
                  <c:v>1223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B4-4ADF-891E-75A902AC8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(2)'!$C$2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(2)'!$C$2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(2)'!$A$98:$A$125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(2)'!$C$98:$C$125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83</c:v>
                </c:pt>
                <c:pt idx="3">
                  <c:v>115</c:v>
                </c:pt>
                <c:pt idx="4">
                  <c:v>147</c:v>
                </c:pt>
                <c:pt idx="5">
                  <c:v>180</c:v>
                </c:pt>
                <c:pt idx="6">
                  <c:v>218</c:v>
                </c:pt>
                <c:pt idx="7">
                  <c:v>256</c:v>
                </c:pt>
                <c:pt idx="8">
                  <c:v>295</c:v>
                </c:pt>
                <c:pt idx="9">
                  <c:v>336</c:v>
                </c:pt>
                <c:pt idx="10">
                  <c:v>379</c:v>
                </c:pt>
                <c:pt idx="11">
                  <c:v>425</c:v>
                </c:pt>
                <c:pt idx="12">
                  <c:v>471</c:v>
                </c:pt>
                <c:pt idx="13">
                  <c:v>517</c:v>
                </c:pt>
                <c:pt idx="14">
                  <c:v>563</c:v>
                </c:pt>
                <c:pt idx="15">
                  <c:v>609</c:v>
                </c:pt>
                <c:pt idx="16">
                  <c:v>659</c:v>
                </c:pt>
                <c:pt idx="17">
                  <c:v>711</c:v>
                </c:pt>
                <c:pt idx="18">
                  <c:v>763</c:v>
                </c:pt>
                <c:pt idx="19">
                  <c:v>815</c:v>
                </c:pt>
                <c:pt idx="20">
                  <c:v>869</c:v>
                </c:pt>
                <c:pt idx="21">
                  <c:v>926</c:v>
                </c:pt>
                <c:pt idx="22">
                  <c:v>984</c:v>
                </c:pt>
                <c:pt idx="23">
                  <c:v>1048</c:v>
                </c:pt>
                <c:pt idx="24">
                  <c:v>1113</c:v>
                </c:pt>
                <c:pt idx="25">
                  <c:v>1182</c:v>
                </c:pt>
                <c:pt idx="26">
                  <c:v>1256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10-44E1-AAA0-811AB82DE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(2)'!$D$2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(2)'!$D$2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(2)'!$A$98:$A$125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(2)'!$D$98:$D$125</c:f>
              <c:numCache>
                <c:formatCode>General</c:formatCode>
                <c:ptCount val="28"/>
                <c:pt idx="0">
                  <c:v>32</c:v>
                </c:pt>
                <c:pt idx="1">
                  <c:v>70</c:v>
                </c:pt>
                <c:pt idx="2">
                  <c:v>116</c:v>
                </c:pt>
                <c:pt idx="3">
                  <c:v>149</c:v>
                </c:pt>
                <c:pt idx="4">
                  <c:v>177</c:v>
                </c:pt>
                <c:pt idx="5">
                  <c:v>207</c:v>
                </c:pt>
                <c:pt idx="6">
                  <c:v>253</c:v>
                </c:pt>
                <c:pt idx="7">
                  <c:v>278</c:v>
                </c:pt>
                <c:pt idx="8">
                  <c:v>319</c:v>
                </c:pt>
                <c:pt idx="9">
                  <c:v>371</c:v>
                </c:pt>
                <c:pt idx="10">
                  <c:v>440</c:v>
                </c:pt>
                <c:pt idx="11">
                  <c:v>490</c:v>
                </c:pt>
                <c:pt idx="12">
                  <c:v>536</c:v>
                </c:pt>
                <c:pt idx="13">
                  <c:v>594</c:v>
                </c:pt>
                <c:pt idx="14">
                  <c:v>646</c:v>
                </c:pt>
                <c:pt idx="15">
                  <c:v>692</c:v>
                </c:pt>
                <c:pt idx="16">
                  <c:v>735</c:v>
                </c:pt>
                <c:pt idx="17">
                  <c:v>787</c:v>
                </c:pt>
                <c:pt idx="18">
                  <c:v>852</c:v>
                </c:pt>
                <c:pt idx="19">
                  <c:v>884</c:v>
                </c:pt>
                <c:pt idx="20">
                  <c:v>922</c:v>
                </c:pt>
                <c:pt idx="21">
                  <c:v>979</c:v>
                </c:pt>
                <c:pt idx="22">
                  <c:v>1061</c:v>
                </c:pt>
                <c:pt idx="23">
                  <c:v>1115</c:v>
                </c:pt>
                <c:pt idx="24">
                  <c:v>1154</c:v>
                </c:pt>
                <c:pt idx="25">
                  <c:v>1218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9B-4E18-9746-3320A7093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(2)'!$E$2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(2)'!$E$2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(2)'!$A$98:$A$125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(2)'!$E$98:$E$125</c:f>
              <c:numCache>
                <c:formatCode>General</c:formatCode>
                <c:ptCount val="28"/>
                <c:pt idx="0">
                  <c:v>41</c:v>
                </c:pt>
                <c:pt idx="1">
                  <c:v>93</c:v>
                </c:pt>
                <c:pt idx="2">
                  <c:v>151</c:v>
                </c:pt>
                <c:pt idx="3">
                  <c:v>183</c:v>
                </c:pt>
                <c:pt idx="4">
                  <c:v>221</c:v>
                </c:pt>
                <c:pt idx="5">
                  <c:v>267</c:v>
                </c:pt>
                <c:pt idx="6">
                  <c:v>331</c:v>
                </c:pt>
                <c:pt idx="7">
                  <c:v>374</c:v>
                </c:pt>
                <c:pt idx="8">
                  <c:v>404</c:v>
                </c:pt>
                <c:pt idx="9">
                  <c:v>486</c:v>
                </c:pt>
                <c:pt idx="10">
                  <c:v>538</c:v>
                </c:pt>
                <c:pt idx="11">
                  <c:v>571</c:v>
                </c:pt>
                <c:pt idx="12">
                  <c:v>603</c:v>
                </c:pt>
                <c:pt idx="13">
                  <c:v>677</c:v>
                </c:pt>
                <c:pt idx="14">
                  <c:v>734</c:v>
                </c:pt>
                <c:pt idx="15">
                  <c:v>780</c:v>
                </c:pt>
                <c:pt idx="16">
                  <c:v>819</c:v>
                </c:pt>
                <c:pt idx="17">
                  <c:v>865</c:v>
                </c:pt>
                <c:pt idx="18">
                  <c:v>919</c:v>
                </c:pt>
                <c:pt idx="19">
                  <c:v>944</c:v>
                </c:pt>
                <c:pt idx="20">
                  <c:v>982</c:v>
                </c:pt>
                <c:pt idx="21">
                  <c:v>1047</c:v>
                </c:pt>
                <c:pt idx="22">
                  <c:v>1097</c:v>
                </c:pt>
                <c:pt idx="23">
                  <c:v>1143</c:v>
                </c:pt>
                <c:pt idx="24">
                  <c:v>1171</c:v>
                </c:pt>
                <c:pt idx="25">
                  <c:v>1240</c:v>
                </c:pt>
                <c:pt idx="26">
                  <c:v>1292</c:v>
                </c:pt>
                <c:pt idx="27">
                  <c:v>1338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B9-4F20-A68C-E7D1D71EB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(9)'!$B$2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(9)'!$K$1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(9)'!$F$2:$F$14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(9)'!$K$2:$K$14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1-4116-AC03-CDC92AD4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(9)'!$C$2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(9)'!$K$1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(9)'!$F$2:$F$14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(9)'!$K$2:$K$14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B-4F6A-95AA-D74B998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(9)'!$D$2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(9)'!$K$1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(9)'!$F$2:$F$14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(9)'!$K$2:$K$14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1-4604-B52A-86311E479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(9)'!$B$2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(9)'!$B$2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(9)'!$A$3:$A$30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(9)'!$B$3:$B$30</c:f>
              <c:numCache>
                <c:formatCode>General</c:formatCode>
                <c:ptCount val="28"/>
                <c:pt idx="0">
                  <c:v>47</c:v>
                </c:pt>
                <c:pt idx="1">
                  <c:v>51</c:v>
                </c:pt>
                <c:pt idx="2">
                  <c:v>43</c:v>
                </c:pt>
                <c:pt idx="3">
                  <c:v>32</c:v>
                </c:pt>
                <c:pt idx="4">
                  <c:v>58</c:v>
                </c:pt>
                <c:pt idx="5">
                  <c:v>33</c:v>
                </c:pt>
                <c:pt idx="6">
                  <c:v>23</c:v>
                </c:pt>
                <c:pt idx="7">
                  <c:v>44</c:v>
                </c:pt>
                <c:pt idx="8">
                  <c:v>40</c:v>
                </c:pt>
                <c:pt idx="9">
                  <c:v>39</c:v>
                </c:pt>
                <c:pt idx="10">
                  <c:v>46</c:v>
                </c:pt>
                <c:pt idx="11">
                  <c:v>26</c:v>
                </c:pt>
                <c:pt idx="12">
                  <c:v>44</c:v>
                </c:pt>
                <c:pt idx="13">
                  <c:v>83</c:v>
                </c:pt>
                <c:pt idx="14">
                  <c:v>64</c:v>
                </c:pt>
                <c:pt idx="15">
                  <c:v>44</c:v>
                </c:pt>
                <c:pt idx="16">
                  <c:v>46</c:v>
                </c:pt>
                <c:pt idx="17">
                  <c:v>23</c:v>
                </c:pt>
                <c:pt idx="18">
                  <c:v>71</c:v>
                </c:pt>
                <c:pt idx="19">
                  <c:v>49</c:v>
                </c:pt>
                <c:pt idx="20">
                  <c:v>27</c:v>
                </c:pt>
                <c:pt idx="21">
                  <c:v>35</c:v>
                </c:pt>
                <c:pt idx="22">
                  <c:v>36</c:v>
                </c:pt>
                <c:pt idx="23">
                  <c:v>48</c:v>
                </c:pt>
                <c:pt idx="24">
                  <c:v>38</c:v>
                </c:pt>
                <c:pt idx="25">
                  <c:v>61</c:v>
                </c:pt>
                <c:pt idx="26">
                  <c:v>73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83-4720-9B78-DD93E375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(9)'!$C$2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(9)'!$C$2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(9)'!$A$3:$A$30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(9)'!$C$3:$C$30</c:f>
              <c:numCache>
                <c:formatCode>General</c:formatCode>
                <c:ptCount val="28"/>
                <c:pt idx="0">
                  <c:v>23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36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46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51</c:v>
                </c:pt>
                <c:pt idx="21">
                  <c:v>54</c:v>
                </c:pt>
                <c:pt idx="22">
                  <c:v>58</c:v>
                </c:pt>
                <c:pt idx="23">
                  <c:v>61</c:v>
                </c:pt>
                <c:pt idx="24">
                  <c:v>64</c:v>
                </c:pt>
                <c:pt idx="25">
                  <c:v>71</c:v>
                </c:pt>
                <c:pt idx="26">
                  <c:v>73</c:v>
                </c:pt>
                <c:pt idx="27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90-440B-B3B2-74C42069A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(9)'!$D$2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(9)'!$D$2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(9)'!$A$3:$A$30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(9)'!$D$3:$D$30</c:f>
              <c:numCache>
                <c:formatCode>General</c:formatCode>
                <c:ptCount val="28"/>
                <c:pt idx="0">
                  <c:v>23</c:v>
                </c:pt>
                <c:pt idx="1">
                  <c:v>43</c:v>
                </c:pt>
                <c:pt idx="2">
                  <c:v>51</c:v>
                </c:pt>
                <c:pt idx="3">
                  <c:v>23</c:v>
                </c:pt>
                <c:pt idx="4">
                  <c:v>26</c:v>
                </c:pt>
                <c:pt idx="5">
                  <c:v>32</c:v>
                </c:pt>
                <c:pt idx="6">
                  <c:v>61</c:v>
                </c:pt>
                <c:pt idx="7">
                  <c:v>33</c:v>
                </c:pt>
                <c:pt idx="8">
                  <c:v>27</c:v>
                </c:pt>
                <c:pt idx="9">
                  <c:v>44</c:v>
                </c:pt>
                <c:pt idx="10">
                  <c:v>58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49</c:v>
                </c:pt>
                <c:pt idx="15">
                  <c:v>44</c:v>
                </c:pt>
                <c:pt idx="16">
                  <c:v>40</c:v>
                </c:pt>
                <c:pt idx="17">
                  <c:v>44</c:v>
                </c:pt>
                <c:pt idx="18">
                  <c:v>73</c:v>
                </c:pt>
                <c:pt idx="19">
                  <c:v>38</c:v>
                </c:pt>
                <c:pt idx="20">
                  <c:v>47</c:v>
                </c:pt>
                <c:pt idx="21">
                  <c:v>64</c:v>
                </c:pt>
                <c:pt idx="22">
                  <c:v>71</c:v>
                </c:pt>
                <c:pt idx="23">
                  <c:v>46</c:v>
                </c:pt>
                <c:pt idx="24">
                  <c:v>54</c:v>
                </c:pt>
                <c:pt idx="25">
                  <c:v>48</c:v>
                </c:pt>
                <c:pt idx="26">
                  <c:v>83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D-4AF4-AE32-E268CC5E8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(9)'!$E$2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(9)'!$E$2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(9)'!$A$3:$A$30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(9)'!$E$3:$E$30</c:f>
              <c:numCache>
                <c:formatCode>General</c:formatCode>
                <c:ptCount val="28"/>
                <c:pt idx="0">
                  <c:v>43</c:v>
                </c:pt>
                <c:pt idx="1">
                  <c:v>48</c:v>
                </c:pt>
                <c:pt idx="2">
                  <c:v>61</c:v>
                </c:pt>
                <c:pt idx="3">
                  <c:v>23</c:v>
                </c:pt>
                <c:pt idx="4">
                  <c:v>40</c:v>
                </c:pt>
                <c:pt idx="5">
                  <c:v>73</c:v>
                </c:pt>
                <c:pt idx="6">
                  <c:v>83</c:v>
                </c:pt>
                <c:pt idx="7">
                  <c:v>35</c:v>
                </c:pt>
                <c:pt idx="8">
                  <c:v>36</c:v>
                </c:pt>
                <c:pt idx="9">
                  <c:v>44</c:v>
                </c:pt>
                <c:pt idx="10">
                  <c:v>46</c:v>
                </c:pt>
                <c:pt idx="11">
                  <c:v>44</c:v>
                </c:pt>
                <c:pt idx="12">
                  <c:v>32</c:v>
                </c:pt>
                <c:pt idx="13">
                  <c:v>49</c:v>
                </c:pt>
                <c:pt idx="14">
                  <c:v>58</c:v>
                </c:pt>
                <c:pt idx="15">
                  <c:v>26</c:v>
                </c:pt>
                <c:pt idx="16">
                  <c:v>44</c:v>
                </c:pt>
                <c:pt idx="17">
                  <c:v>54</c:v>
                </c:pt>
                <c:pt idx="18">
                  <c:v>51</c:v>
                </c:pt>
                <c:pt idx="19">
                  <c:v>27</c:v>
                </c:pt>
                <c:pt idx="20">
                  <c:v>39</c:v>
                </c:pt>
                <c:pt idx="21">
                  <c:v>46</c:v>
                </c:pt>
                <c:pt idx="22">
                  <c:v>71</c:v>
                </c:pt>
                <c:pt idx="23">
                  <c:v>23</c:v>
                </c:pt>
                <c:pt idx="24">
                  <c:v>38</c:v>
                </c:pt>
                <c:pt idx="25">
                  <c:v>47</c:v>
                </c:pt>
                <c:pt idx="26">
                  <c:v>64</c:v>
                </c:pt>
                <c:pt idx="27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4D-4D5B-AF32-FAFC29007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(9)'!$E$2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(9)'!$K$1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(9)'!$F$2:$F$14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(9)'!$K$2:$K$14</c:f>
              <c:numCache>
                <c:formatCode>0.00</c:formatCode>
                <c:ptCount val="13"/>
                <c:pt idx="0">
                  <c:v>7.1428571428571425E-2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0.25</c:v>
                </c:pt>
                <c:pt idx="5">
                  <c:v>0.10714285714285714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5-4CC7-826A-1DC0DFECF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(9)'!$B$2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(9)'!$B$2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(9)'!$A$98:$A$125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(9)'!$B$98:$B$125</c:f>
              <c:numCache>
                <c:formatCode>General</c:formatCode>
                <c:ptCount val="28"/>
                <c:pt idx="0">
                  <c:v>47</c:v>
                </c:pt>
                <c:pt idx="1">
                  <c:v>98</c:v>
                </c:pt>
                <c:pt idx="2">
                  <c:v>141</c:v>
                </c:pt>
                <c:pt idx="3">
                  <c:v>173</c:v>
                </c:pt>
                <c:pt idx="4">
                  <c:v>231</c:v>
                </c:pt>
                <c:pt idx="5">
                  <c:v>264</c:v>
                </c:pt>
                <c:pt idx="6">
                  <c:v>287</c:v>
                </c:pt>
                <c:pt idx="7">
                  <c:v>331</c:v>
                </c:pt>
                <c:pt idx="8">
                  <c:v>371</c:v>
                </c:pt>
                <c:pt idx="9">
                  <c:v>410</c:v>
                </c:pt>
                <c:pt idx="10">
                  <c:v>456</c:v>
                </c:pt>
                <c:pt idx="11">
                  <c:v>482</c:v>
                </c:pt>
                <c:pt idx="12">
                  <c:v>526</c:v>
                </c:pt>
                <c:pt idx="13">
                  <c:v>609</c:v>
                </c:pt>
                <c:pt idx="14">
                  <c:v>673</c:v>
                </c:pt>
                <c:pt idx="15">
                  <c:v>717</c:v>
                </c:pt>
                <c:pt idx="16">
                  <c:v>763</c:v>
                </c:pt>
                <c:pt idx="17">
                  <c:v>786</c:v>
                </c:pt>
                <c:pt idx="18">
                  <c:v>857</c:v>
                </c:pt>
                <c:pt idx="19">
                  <c:v>906</c:v>
                </c:pt>
                <c:pt idx="20">
                  <c:v>933</c:v>
                </c:pt>
                <c:pt idx="21">
                  <c:v>968</c:v>
                </c:pt>
                <c:pt idx="22">
                  <c:v>1004</c:v>
                </c:pt>
                <c:pt idx="23">
                  <c:v>1052</c:v>
                </c:pt>
                <c:pt idx="24">
                  <c:v>1090</c:v>
                </c:pt>
                <c:pt idx="25">
                  <c:v>1151</c:v>
                </c:pt>
                <c:pt idx="26">
                  <c:v>1224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13-4550-8CBB-86C67888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(9)'!$C$2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(9)'!$C$2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(9)'!$A$98:$A$125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(9)'!$C$98:$C$125</c:f>
              <c:numCache>
                <c:formatCode>General</c:formatCode>
                <c:ptCount val="28"/>
                <c:pt idx="0">
                  <c:v>23</c:v>
                </c:pt>
                <c:pt idx="1">
                  <c:v>46</c:v>
                </c:pt>
                <c:pt idx="2">
                  <c:v>72</c:v>
                </c:pt>
                <c:pt idx="3">
                  <c:v>99</c:v>
                </c:pt>
                <c:pt idx="4">
                  <c:v>131</c:v>
                </c:pt>
                <c:pt idx="5">
                  <c:v>164</c:v>
                </c:pt>
                <c:pt idx="6">
                  <c:v>199</c:v>
                </c:pt>
                <c:pt idx="7">
                  <c:v>235</c:v>
                </c:pt>
                <c:pt idx="8">
                  <c:v>273</c:v>
                </c:pt>
                <c:pt idx="9">
                  <c:v>312</c:v>
                </c:pt>
                <c:pt idx="10">
                  <c:v>352</c:v>
                </c:pt>
                <c:pt idx="11">
                  <c:v>395</c:v>
                </c:pt>
                <c:pt idx="12">
                  <c:v>439</c:v>
                </c:pt>
                <c:pt idx="13">
                  <c:v>483</c:v>
                </c:pt>
                <c:pt idx="14">
                  <c:v>527</c:v>
                </c:pt>
                <c:pt idx="15">
                  <c:v>573</c:v>
                </c:pt>
                <c:pt idx="16">
                  <c:v>619</c:v>
                </c:pt>
                <c:pt idx="17">
                  <c:v>666</c:v>
                </c:pt>
                <c:pt idx="18">
                  <c:v>714</c:v>
                </c:pt>
                <c:pt idx="19">
                  <c:v>763</c:v>
                </c:pt>
                <c:pt idx="20">
                  <c:v>814</c:v>
                </c:pt>
                <c:pt idx="21">
                  <c:v>868</c:v>
                </c:pt>
                <c:pt idx="22">
                  <c:v>926</c:v>
                </c:pt>
                <c:pt idx="23">
                  <c:v>987</c:v>
                </c:pt>
                <c:pt idx="24">
                  <c:v>1051</c:v>
                </c:pt>
                <c:pt idx="25">
                  <c:v>1122</c:v>
                </c:pt>
                <c:pt idx="26">
                  <c:v>1195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7D-49E3-ACAA-CF17C074A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(9)'!$D$2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(9)'!$D$2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(9)'!$A$98:$A$125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(9)'!$D$98:$D$125</c:f>
              <c:numCache>
                <c:formatCode>General</c:formatCode>
                <c:ptCount val="28"/>
                <c:pt idx="0">
                  <c:v>23</c:v>
                </c:pt>
                <c:pt idx="1">
                  <c:v>66</c:v>
                </c:pt>
                <c:pt idx="2">
                  <c:v>117</c:v>
                </c:pt>
                <c:pt idx="3">
                  <c:v>140</c:v>
                </c:pt>
                <c:pt idx="4">
                  <c:v>166</c:v>
                </c:pt>
                <c:pt idx="5">
                  <c:v>198</c:v>
                </c:pt>
                <c:pt idx="6">
                  <c:v>259</c:v>
                </c:pt>
                <c:pt idx="7">
                  <c:v>292</c:v>
                </c:pt>
                <c:pt idx="8">
                  <c:v>319</c:v>
                </c:pt>
                <c:pt idx="9">
                  <c:v>363</c:v>
                </c:pt>
                <c:pt idx="10">
                  <c:v>421</c:v>
                </c:pt>
                <c:pt idx="11">
                  <c:v>460</c:v>
                </c:pt>
                <c:pt idx="12">
                  <c:v>495</c:v>
                </c:pt>
                <c:pt idx="13">
                  <c:v>531</c:v>
                </c:pt>
                <c:pt idx="14">
                  <c:v>580</c:v>
                </c:pt>
                <c:pt idx="15">
                  <c:v>624</c:v>
                </c:pt>
                <c:pt idx="16">
                  <c:v>664</c:v>
                </c:pt>
                <c:pt idx="17">
                  <c:v>708</c:v>
                </c:pt>
                <c:pt idx="18">
                  <c:v>781</c:v>
                </c:pt>
                <c:pt idx="19">
                  <c:v>819</c:v>
                </c:pt>
                <c:pt idx="20">
                  <c:v>866</c:v>
                </c:pt>
                <c:pt idx="21">
                  <c:v>930</c:v>
                </c:pt>
                <c:pt idx="22">
                  <c:v>1001</c:v>
                </c:pt>
                <c:pt idx="23">
                  <c:v>1047</c:v>
                </c:pt>
                <c:pt idx="24">
                  <c:v>1101</c:v>
                </c:pt>
                <c:pt idx="25">
                  <c:v>1149</c:v>
                </c:pt>
                <c:pt idx="26">
                  <c:v>1232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CA-4976-A61A-306B08BF1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(9)'!$E$2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(9)'!$E$2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(9)'!$A$98:$A$125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(9)'!$E$98:$E$125</c:f>
              <c:numCache>
                <c:formatCode>General</c:formatCode>
                <c:ptCount val="28"/>
                <c:pt idx="0">
                  <c:v>43</c:v>
                </c:pt>
                <c:pt idx="1">
                  <c:v>91</c:v>
                </c:pt>
                <c:pt idx="2">
                  <c:v>152</c:v>
                </c:pt>
                <c:pt idx="3">
                  <c:v>175</c:v>
                </c:pt>
                <c:pt idx="4">
                  <c:v>215</c:v>
                </c:pt>
                <c:pt idx="5">
                  <c:v>288</c:v>
                </c:pt>
                <c:pt idx="6">
                  <c:v>371</c:v>
                </c:pt>
                <c:pt idx="7">
                  <c:v>406</c:v>
                </c:pt>
                <c:pt idx="8">
                  <c:v>442</c:v>
                </c:pt>
                <c:pt idx="9">
                  <c:v>486</c:v>
                </c:pt>
                <c:pt idx="10">
                  <c:v>532</c:v>
                </c:pt>
                <c:pt idx="11">
                  <c:v>576</c:v>
                </c:pt>
                <c:pt idx="12">
                  <c:v>608</c:v>
                </c:pt>
                <c:pt idx="13">
                  <c:v>657</c:v>
                </c:pt>
                <c:pt idx="14">
                  <c:v>715</c:v>
                </c:pt>
                <c:pt idx="15">
                  <c:v>741</c:v>
                </c:pt>
                <c:pt idx="16">
                  <c:v>785</c:v>
                </c:pt>
                <c:pt idx="17">
                  <c:v>839</c:v>
                </c:pt>
                <c:pt idx="18">
                  <c:v>890</c:v>
                </c:pt>
                <c:pt idx="19">
                  <c:v>917</c:v>
                </c:pt>
                <c:pt idx="20">
                  <c:v>956</c:v>
                </c:pt>
                <c:pt idx="21">
                  <c:v>1002</c:v>
                </c:pt>
                <c:pt idx="22">
                  <c:v>1073</c:v>
                </c:pt>
                <c:pt idx="23">
                  <c:v>1096</c:v>
                </c:pt>
                <c:pt idx="24">
                  <c:v>1134</c:v>
                </c:pt>
                <c:pt idx="25">
                  <c:v>1181</c:v>
                </c:pt>
                <c:pt idx="26">
                  <c:v>1245</c:v>
                </c:pt>
                <c:pt idx="2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74-402F-9388-7A7BD23A4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(4)'!$K$1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(4)'!$F$2:$F$14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'0.ArdiData (4)'!$K$2:$K$14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F-4D8A-B94B-6A4CE590C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(4)'!$C$2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(4)'!$K$1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(4)'!$F$2:$F$14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'0.ArdiData (4)'!$K$2:$K$14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2-419C-B7FE-8DD744B3A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(4)'!$D$2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(4)'!$K$1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(4)'!$F$2:$F$14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'0.ArdiData (4)'!$K$2:$K$14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3-4DF0-BAB6-F58AC68C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(4)'!$B$2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(4)'!$A$3:$A$30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(4)'!$B$3:$B$30</c:f>
              <c:numCache>
                <c:formatCode>General</c:formatCode>
                <c:ptCount val="28"/>
                <c:pt idx="0">
                  <c:v>69</c:v>
                </c:pt>
                <c:pt idx="1">
                  <c:v>58</c:v>
                </c:pt>
                <c:pt idx="2">
                  <c:v>46</c:v>
                </c:pt>
                <c:pt idx="3">
                  <c:v>44</c:v>
                </c:pt>
                <c:pt idx="4">
                  <c:v>58</c:v>
                </c:pt>
                <c:pt idx="5">
                  <c:v>50</c:v>
                </c:pt>
                <c:pt idx="6">
                  <c:v>44</c:v>
                </c:pt>
                <c:pt idx="7">
                  <c:v>85</c:v>
                </c:pt>
                <c:pt idx="8">
                  <c:v>27</c:v>
                </c:pt>
                <c:pt idx="9">
                  <c:v>46</c:v>
                </c:pt>
                <c:pt idx="10">
                  <c:v>9</c:v>
                </c:pt>
                <c:pt idx="11">
                  <c:v>67</c:v>
                </c:pt>
                <c:pt idx="12">
                  <c:v>53</c:v>
                </c:pt>
                <c:pt idx="13">
                  <c:v>58</c:v>
                </c:pt>
                <c:pt idx="14">
                  <c:v>49</c:v>
                </c:pt>
                <c:pt idx="15">
                  <c:v>56</c:v>
                </c:pt>
                <c:pt idx="16">
                  <c:v>39</c:v>
                </c:pt>
                <c:pt idx="17">
                  <c:v>35</c:v>
                </c:pt>
                <c:pt idx="18">
                  <c:v>23</c:v>
                </c:pt>
                <c:pt idx="19">
                  <c:v>36</c:v>
                </c:pt>
                <c:pt idx="20">
                  <c:v>26</c:v>
                </c:pt>
                <c:pt idx="21">
                  <c:v>76</c:v>
                </c:pt>
                <c:pt idx="22">
                  <c:v>28</c:v>
                </c:pt>
                <c:pt idx="23">
                  <c:v>39</c:v>
                </c:pt>
                <c:pt idx="24">
                  <c:v>39</c:v>
                </c:pt>
                <c:pt idx="25">
                  <c:v>34</c:v>
                </c:pt>
                <c:pt idx="26">
                  <c:v>42</c:v>
                </c:pt>
                <c:pt idx="27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B0-48BB-8C62-EB6EEB62C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(4)'!$C$2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(4)'!$C$2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(4)'!$A$3:$A$30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(4)'!$C$3:$C$30</c:f>
              <c:numCache>
                <c:formatCode>General</c:formatCode>
                <c:ptCount val="28"/>
                <c:pt idx="0">
                  <c:v>9</c:v>
                </c:pt>
                <c:pt idx="1">
                  <c:v>23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42</c:v>
                </c:pt>
                <c:pt idx="12">
                  <c:v>44</c:v>
                </c:pt>
                <c:pt idx="13">
                  <c:v>44</c:v>
                </c:pt>
                <c:pt idx="14">
                  <c:v>46</c:v>
                </c:pt>
                <c:pt idx="15">
                  <c:v>46</c:v>
                </c:pt>
                <c:pt idx="16">
                  <c:v>49</c:v>
                </c:pt>
                <c:pt idx="17">
                  <c:v>50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67</c:v>
                </c:pt>
                <c:pt idx="25">
                  <c:v>69</c:v>
                </c:pt>
                <c:pt idx="26">
                  <c:v>76</c:v>
                </c:pt>
                <c:pt idx="27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33-4BE8-80F4-435B4B03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(4)'!$D$2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(4)'!$D$2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(4)'!$A$3:$A$30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(4)'!$D$3:$D$30</c:f>
              <c:numCache>
                <c:formatCode>General</c:formatCode>
                <c:ptCount val="28"/>
                <c:pt idx="0">
                  <c:v>9</c:v>
                </c:pt>
                <c:pt idx="1">
                  <c:v>39</c:v>
                </c:pt>
                <c:pt idx="2">
                  <c:v>42</c:v>
                </c:pt>
                <c:pt idx="3">
                  <c:v>28</c:v>
                </c:pt>
                <c:pt idx="4">
                  <c:v>27</c:v>
                </c:pt>
                <c:pt idx="5">
                  <c:v>46</c:v>
                </c:pt>
                <c:pt idx="6">
                  <c:v>44</c:v>
                </c:pt>
                <c:pt idx="7">
                  <c:v>23</c:v>
                </c:pt>
                <c:pt idx="8">
                  <c:v>34</c:v>
                </c:pt>
                <c:pt idx="9">
                  <c:v>46</c:v>
                </c:pt>
                <c:pt idx="10">
                  <c:v>53</c:v>
                </c:pt>
                <c:pt idx="11">
                  <c:v>35</c:v>
                </c:pt>
                <c:pt idx="12">
                  <c:v>26</c:v>
                </c:pt>
                <c:pt idx="13">
                  <c:v>50</c:v>
                </c:pt>
                <c:pt idx="14">
                  <c:v>69</c:v>
                </c:pt>
                <c:pt idx="15">
                  <c:v>36</c:v>
                </c:pt>
                <c:pt idx="16">
                  <c:v>39</c:v>
                </c:pt>
                <c:pt idx="17">
                  <c:v>58</c:v>
                </c:pt>
                <c:pt idx="18">
                  <c:v>58</c:v>
                </c:pt>
                <c:pt idx="19">
                  <c:v>39</c:v>
                </c:pt>
                <c:pt idx="20">
                  <c:v>56</c:v>
                </c:pt>
                <c:pt idx="21">
                  <c:v>44</c:v>
                </c:pt>
                <c:pt idx="22">
                  <c:v>67</c:v>
                </c:pt>
                <c:pt idx="23">
                  <c:v>58</c:v>
                </c:pt>
                <c:pt idx="24">
                  <c:v>54</c:v>
                </c:pt>
                <c:pt idx="25">
                  <c:v>85</c:v>
                </c:pt>
                <c:pt idx="26">
                  <c:v>76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E-4DCD-989B-0257793D3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(4)'!$E$2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(4)'!$A$3:$A$30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(4)'!$E$3:$E$30</c:f>
              <c:numCache>
                <c:formatCode>General</c:formatCode>
                <c:ptCount val="28"/>
                <c:pt idx="0">
                  <c:v>35</c:v>
                </c:pt>
                <c:pt idx="1">
                  <c:v>54</c:v>
                </c:pt>
                <c:pt idx="2">
                  <c:v>53</c:v>
                </c:pt>
                <c:pt idx="3">
                  <c:v>39</c:v>
                </c:pt>
                <c:pt idx="4">
                  <c:v>34</c:v>
                </c:pt>
                <c:pt idx="5">
                  <c:v>49</c:v>
                </c:pt>
                <c:pt idx="6">
                  <c:v>58</c:v>
                </c:pt>
                <c:pt idx="7">
                  <c:v>42</c:v>
                </c:pt>
                <c:pt idx="8">
                  <c:v>39</c:v>
                </c:pt>
                <c:pt idx="9">
                  <c:v>56</c:v>
                </c:pt>
                <c:pt idx="10">
                  <c:v>85</c:v>
                </c:pt>
                <c:pt idx="11">
                  <c:v>36</c:v>
                </c:pt>
                <c:pt idx="12">
                  <c:v>27</c:v>
                </c:pt>
                <c:pt idx="13">
                  <c:v>69</c:v>
                </c:pt>
                <c:pt idx="14">
                  <c:v>46</c:v>
                </c:pt>
                <c:pt idx="15">
                  <c:v>44</c:v>
                </c:pt>
                <c:pt idx="16">
                  <c:v>28</c:v>
                </c:pt>
                <c:pt idx="17">
                  <c:v>46</c:v>
                </c:pt>
                <c:pt idx="18">
                  <c:v>67</c:v>
                </c:pt>
                <c:pt idx="19">
                  <c:v>44</c:v>
                </c:pt>
                <c:pt idx="20">
                  <c:v>9</c:v>
                </c:pt>
                <c:pt idx="21">
                  <c:v>58</c:v>
                </c:pt>
                <c:pt idx="22">
                  <c:v>76</c:v>
                </c:pt>
                <c:pt idx="23">
                  <c:v>23</c:v>
                </c:pt>
                <c:pt idx="24">
                  <c:v>26</c:v>
                </c:pt>
                <c:pt idx="25">
                  <c:v>50</c:v>
                </c:pt>
                <c:pt idx="26">
                  <c:v>58</c:v>
                </c:pt>
                <c:pt idx="27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F-47D4-9ACC-E822392D3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(4)'!$E$2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(4)'!$K$1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(4)'!$F$2:$F$14</c:f>
              <c:strCache>
                <c:ptCount val="13"/>
                <c:pt idx="0">
                  <c:v>8 - 16</c:v>
                </c:pt>
                <c:pt idx="1">
                  <c:v>16 - 24</c:v>
                </c:pt>
                <c:pt idx="2">
                  <c:v>24 - 32</c:v>
                </c:pt>
                <c:pt idx="3">
                  <c:v>32 - 40</c:v>
                </c:pt>
                <c:pt idx="4">
                  <c:v>40 - 48</c:v>
                </c:pt>
                <c:pt idx="5">
                  <c:v>48 - 56</c:v>
                </c:pt>
                <c:pt idx="6">
                  <c:v>56 - 64</c:v>
                </c:pt>
                <c:pt idx="7">
                  <c:v>64 - 72</c:v>
                </c:pt>
                <c:pt idx="8">
                  <c:v>72 - 80</c:v>
                </c:pt>
                <c:pt idx="9">
                  <c:v>80 - 88</c:v>
                </c:pt>
                <c:pt idx="10">
                  <c:v>88 - 96</c:v>
                </c:pt>
                <c:pt idx="11">
                  <c:v>96 - 104</c:v>
                </c:pt>
                <c:pt idx="12">
                  <c:v>104 - 112</c:v>
                </c:pt>
              </c:strCache>
            </c:strRef>
          </c:cat>
          <c:val>
            <c:numRef>
              <c:f>'0.ArdiData (4)'!$K$2:$K$14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0.10714285714285714</c:v>
                </c:pt>
                <c:pt idx="3">
                  <c:v>0.21428571428571427</c:v>
                </c:pt>
                <c:pt idx="4">
                  <c:v>0.17857142857142858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F-4EF5-94E5-1411DFF75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(4)'!$B$2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(4)'!$A$98:$A$125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(4)'!$B$98:$B$125</c:f>
              <c:numCache>
                <c:formatCode>General</c:formatCode>
                <c:ptCount val="28"/>
                <c:pt idx="0">
                  <c:v>69</c:v>
                </c:pt>
                <c:pt idx="1">
                  <c:v>127</c:v>
                </c:pt>
                <c:pt idx="2">
                  <c:v>173</c:v>
                </c:pt>
                <c:pt idx="3">
                  <c:v>217</c:v>
                </c:pt>
                <c:pt idx="4">
                  <c:v>275</c:v>
                </c:pt>
                <c:pt idx="5">
                  <c:v>325</c:v>
                </c:pt>
                <c:pt idx="6">
                  <c:v>369</c:v>
                </c:pt>
                <c:pt idx="7">
                  <c:v>454</c:v>
                </c:pt>
                <c:pt idx="8">
                  <c:v>481</c:v>
                </c:pt>
                <c:pt idx="9">
                  <c:v>527</c:v>
                </c:pt>
                <c:pt idx="10">
                  <c:v>536</c:v>
                </c:pt>
                <c:pt idx="11">
                  <c:v>603</c:v>
                </c:pt>
                <c:pt idx="12">
                  <c:v>656</c:v>
                </c:pt>
                <c:pt idx="13">
                  <c:v>714</c:v>
                </c:pt>
                <c:pt idx="14">
                  <c:v>763</c:v>
                </c:pt>
                <c:pt idx="15">
                  <c:v>819</c:v>
                </c:pt>
                <c:pt idx="16">
                  <c:v>858</c:v>
                </c:pt>
                <c:pt idx="17">
                  <c:v>893</c:v>
                </c:pt>
                <c:pt idx="18">
                  <c:v>916</c:v>
                </c:pt>
                <c:pt idx="19">
                  <c:v>952</c:v>
                </c:pt>
                <c:pt idx="20">
                  <c:v>978</c:v>
                </c:pt>
                <c:pt idx="21">
                  <c:v>1054</c:v>
                </c:pt>
                <c:pt idx="22">
                  <c:v>1082</c:v>
                </c:pt>
                <c:pt idx="23">
                  <c:v>1121</c:v>
                </c:pt>
                <c:pt idx="24">
                  <c:v>1160</c:v>
                </c:pt>
                <c:pt idx="25">
                  <c:v>1194</c:v>
                </c:pt>
                <c:pt idx="26">
                  <c:v>1236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38-42CB-AABC-CBE8D43AF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(4)'!$C$2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(4)'!$C$2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(4)'!$A$98:$A$125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(4)'!$C$98:$C$125</c:f>
              <c:numCache>
                <c:formatCode>General</c:formatCode>
                <c:ptCount val="28"/>
                <c:pt idx="0">
                  <c:v>9</c:v>
                </c:pt>
                <c:pt idx="1">
                  <c:v>32</c:v>
                </c:pt>
                <c:pt idx="2">
                  <c:v>58</c:v>
                </c:pt>
                <c:pt idx="3">
                  <c:v>85</c:v>
                </c:pt>
                <c:pt idx="4">
                  <c:v>113</c:v>
                </c:pt>
                <c:pt idx="5">
                  <c:v>147</c:v>
                </c:pt>
                <c:pt idx="6">
                  <c:v>182</c:v>
                </c:pt>
                <c:pt idx="7">
                  <c:v>218</c:v>
                </c:pt>
                <c:pt idx="8">
                  <c:v>257</c:v>
                </c:pt>
                <c:pt idx="9">
                  <c:v>296</c:v>
                </c:pt>
                <c:pt idx="10">
                  <c:v>335</c:v>
                </c:pt>
                <c:pt idx="11">
                  <c:v>377</c:v>
                </c:pt>
                <c:pt idx="12">
                  <c:v>421</c:v>
                </c:pt>
                <c:pt idx="13">
                  <c:v>465</c:v>
                </c:pt>
                <c:pt idx="14">
                  <c:v>511</c:v>
                </c:pt>
                <c:pt idx="15">
                  <c:v>557</c:v>
                </c:pt>
                <c:pt idx="16">
                  <c:v>606</c:v>
                </c:pt>
                <c:pt idx="17">
                  <c:v>656</c:v>
                </c:pt>
                <c:pt idx="18">
                  <c:v>709</c:v>
                </c:pt>
                <c:pt idx="19">
                  <c:v>763</c:v>
                </c:pt>
                <c:pt idx="20">
                  <c:v>819</c:v>
                </c:pt>
                <c:pt idx="21">
                  <c:v>877</c:v>
                </c:pt>
                <c:pt idx="22">
                  <c:v>935</c:v>
                </c:pt>
                <c:pt idx="23">
                  <c:v>993</c:v>
                </c:pt>
                <c:pt idx="24">
                  <c:v>1060</c:v>
                </c:pt>
                <c:pt idx="25">
                  <c:v>1129</c:v>
                </c:pt>
                <c:pt idx="26">
                  <c:v>1205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34-433D-9F86-512B0D37B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(4)'!$D$2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(4)'!$D$2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(4)'!$A$98:$A$125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(4)'!$D$98:$D$125</c:f>
              <c:numCache>
                <c:formatCode>General</c:formatCode>
                <c:ptCount val="28"/>
                <c:pt idx="0">
                  <c:v>9</c:v>
                </c:pt>
                <c:pt idx="1">
                  <c:v>48</c:v>
                </c:pt>
                <c:pt idx="2">
                  <c:v>90</c:v>
                </c:pt>
                <c:pt idx="3">
                  <c:v>118</c:v>
                </c:pt>
                <c:pt idx="4">
                  <c:v>145</c:v>
                </c:pt>
                <c:pt idx="5">
                  <c:v>191</c:v>
                </c:pt>
                <c:pt idx="6">
                  <c:v>235</c:v>
                </c:pt>
                <c:pt idx="7">
                  <c:v>258</c:v>
                </c:pt>
                <c:pt idx="8">
                  <c:v>292</c:v>
                </c:pt>
                <c:pt idx="9">
                  <c:v>338</c:v>
                </c:pt>
                <c:pt idx="10">
                  <c:v>391</c:v>
                </c:pt>
                <c:pt idx="11">
                  <c:v>426</c:v>
                </c:pt>
                <c:pt idx="12">
                  <c:v>452</c:v>
                </c:pt>
                <c:pt idx="13">
                  <c:v>502</c:v>
                </c:pt>
                <c:pt idx="14">
                  <c:v>571</c:v>
                </c:pt>
                <c:pt idx="15">
                  <c:v>607</c:v>
                </c:pt>
                <c:pt idx="16">
                  <c:v>646</c:v>
                </c:pt>
                <c:pt idx="17">
                  <c:v>704</c:v>
                </c:pt>
                <c:pt idx="18">
                  <c:v>762</c:v>
                </c:pt>
                <c:pt idx="19">
                  <c:v>801</c:v>
                </c:pt>
                <c:pt idx="20">
                  <c:v>857</c:v>
                </c:pt>
                <c:pt idx="21">
                  <c:v>901</c:v>
                </c:pt>
                <c:pt idx="22">
                  <c:v>968</c:v>
                </c:pt>
                <c:pt idx="23">
                  <c:v>1026</c:v>
                </c:pt>
                <c:pt idx="24">
                  <c:v>1080</c:v>
                </c:pt>
                <c:pt idx="25">
                  <c:v>1165</c:v>
                </c:pt>
                <c:pt idx="26">
                  <c:v>1241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AC-439B-9D57-D0476CA45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(4)'!$E$2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(4)'!$E$2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(4)'!$A$98:$A$125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(4)'!$E$98:$E$125</c:f>
              <c:numCache>
                <c:formatCode>General</c:formatCode>
                <c:ptCount val="28"/>
                <c:pt idx="0">
                  <c:v>35</c:v>
                </c:pt>
                <c:pt idx="1">
                  <c:v>89</c:v>
                </c:pt>
                <c:pt idx="2">
                  <c:v>142</c:v>
                </c:pt>
                <c:pt idx="3">
                  <c:v>181</c:v>
                </c:pt>
                <c:pt idx="4">
                  <c:v>215</c:v>
                </c:pt>
                <c:pt idx="5">
                  <c:v>264</c:v>
                </c:pt>
                <c:pt idx="6">
                  <c:v>322</c:v>
                </c:pt>
                <c:pt idx="7">
                  <c:v>364</c:v>
                </c:pt>
                <c:pt idx="8">
                  <c:v>403</c:v>
                </c:pt>
                <c:pt idx="9">
                  <c:v>459</c:v>
                </c:pt>
                <c:pt idx="10">
                  <c:v>544</c:v>
                </c:pt>
                <c:pt idx="11">
                  <c:v>580</c:v>
                </c:pt>
                <c:pt idx="12">
                  <c:v>607</c:v>
                </c:pt>
                <c:pt idx="13">
                  <c:v>676</c:v>
                </c:pt>
                <c:pt idx="14">
                  <c:v>722</c:v>
                </c:pt>
                <c:pt idx="15">
                  <c:v>766</c:v>
                </c:pt>
                <c:pt idx="16">
                  <c:v>794</c:v>
                </c:pt>
                <c:pt idx="17">
                  <c:v>840</c:v>
                </c:pt>
                <c:pt idx="18">
                  <c:v>907</c:v>
                </c:pt>
                <c:pt idx="19">
                  <c:v>951</c:v>
                </c:pt>
                <c:pt idx="20">
                  <c:v>960</c:v>
                </c:pt>
                <c:pt idx="21">
                  <c:v>1018</c:v>
                </c:pt>
                <c:pt idx="22">
                  <c:v>1094</c:v>
                </c:pt>
                <c:pt idx="23">
                  <c:v>1117</c:v>
                </c:pt>
                <c:pt idx="24">
                  <c:v>1143</c:v>
                </c:pt>
                <c:pt idx="25">
                  <c:v>1193</c:v>
                </c:pt>
                <c:pt idx="26">
                  <c:v>1251</c:v>
                </c:pt>
                <c:pt idx="27">
                  <c:v>1290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E5-464D-9861-A5A089003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(5)'!$K$1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(5)'!$F$2:$F$14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(5)'!$K$2:$K$14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5-45E7-A385-393EFC8FF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(5)'!$C$2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(5)'!$K$1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(5)'!$F$2:$F$14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(5)'!$K$2:$K$14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A-4CA8-93D2-E8EF15A82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(5)'!$D$2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(5)'!$K$1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(5)'!$F$2:$F$14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(5)'!$K$2:$K$14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4-4226-9329-4DA45CC56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(5)'!$B$2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(5)'!$A$3:$A$30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(5)'!$B$3:$B$30</c:f>
              <c:numCache>
                <c:formatCode>General</c:formatCode>
                <c:ptCount val="28"/>
                <c:pt idx="0">
                  <c:v>33</c:v>
                </c:pt>
                <c:pt idx="1">
                  <c:v>39</c:v>
                </c:pt>
                <c:pt idx="2">
                  <c:v>52</c:v>
                </c:pt>
                <c:pt idx="3">
                  <c:v>43</c:v>
                </c:pt>
                <c:pt idx="4">
                  <c:v>32</c:v>
                </c:pt>
                <c:pt idx="5">
                  <c:v>22</c:v>
                </c:pt>
                <c:pt idx="6">
                  <c:v>47</c:v>
                </c:pt>
                <c:pt idx="7">
                  <c:v>89</c:v>
                </c:pt>
                <c:pt idx="8">
                  <c:v>52</c:v>
                </c:pt>
                <c:pt idx="9">
                  <c:v>71</c:v>
                </c:pt>
                <c:pt idx="10">
                  <c:v>45</c:v>
                </c:pt>
                <c:pt idx="11">
                  <c:v>64</c:v>
                </c:pt>
                <c:pt idx="12">
                  <c:v>59</c:v>
                </c:pt>
                <c:pt idx="13">
                  <c:v>48</c:v>
                </c:pt>
                <c:pt idx="14">
                  <c:v>60</c:v>
                </c:pt>
                <c:pt idx="15">
                  <c:v>17</c:v>
                </c:pt>
                <c:pt idx="16">
                  <c:v>50</c:v>
                </c:pt>
                <c:pt idx="17">
                  <c:v>35</c:v>
                </c:pt>
                <c:pt idx="18">
                  <c:v>46</c:v>
                </c:pt>
                <c:pt idx="19">
                  <c:v>78</c:v>
                </c:pt>
                <c:pt idx="20">
                  <c:v>38</c:v>
                </c:pt>
                <c:pt idx="21">
                  <c:v>39</c:v>
                </c:pt>
                <c:pt idx="22">
                  <c:v>45</c:v>
                </c:pt>
                <c:pt idx="23">
                  <c:v>66</c:v>
                </c:pt>
                <c:pt idx="24">
                  <c:v>40</c:v>
                </c:pt>
                <c:pt idx="25">
                  <c:v>43</c:v>
                </c:pt>
                <c:pt idx="26">
                  <c:v>55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C-46F1-9219-C84FF906A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(5)'!$C$2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(5)'!$C$2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(5)'!$A$3:$A$30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(5)'!$C$3:$C$30</c:f>
              <c:numCache>
                <c:formatCode>General</c:formatCode>
                <c:ptCount val="28"/>
                <c:pt idx="0">
                  <c:v>17</c:v>
                </c:pt>
                <c:pt idx="1">
                  <c:v>22</c:v>
                </c:pt>
                <c:pt idx="2">
                  <c:v>32</c:v>
                </c:pt>
                <c:pt idx="3">
                  <c:v>33</c:v>
                </c:pt>
                <c:pt idx="4">
                  <c:v>35</c:v>
                </c:pt>
                <c:pt idx="5">
                  <c:v>38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43</c:v>
                </c:pt>
                <c:pt idx="10">
                  <c:v>43</c:v>
                </c:pt>
                <c:pt idx="11">
                  <c:v>45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52</c:v>
                </c:pt>
                <c:pt idx="20">
                  <c:v>55</c:v>
                </c:pt>
                <c:pt idx="21">
                  <c:v>59</c:v>
                </c:pt>
                <c:pt idx="22">
                  <c:v>60</c:v>
                </c:pt>
                <c:pt idx="23">
                  <c:v>64</c:v>
                </c:pt>
                <c:pt idx="24">
                  <c:v>66</c:v>
                </c:pt>
                <c:pt idx="25">
                  <c:v>71</c:v>
                </c:pt>
                <c:pt idx="26">
                  <c:v>78</c:v>
                </c:pt>
                <c:pt idx="27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EB-4F70-A875-77A5E59F3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(5)'!$D$2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(5)'!$D$2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(5)'!$A$3:$A$30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(5)'!$D$3:$D$30</c:f>
              <c:numCache>
                <c:formatCode>General</c:formatCode>
                <c:ptCount val="28"/>
                <c:pt idx="0">
                  <c:v>17</c:v>
                </c:pt>
                <c:pt idx="1">
                  <c:v>38</c:v>
                </c:pt>
                <c:pt idx="2">
                  <c:v>52</c:v>
                </c:pt>
                <c:pt idx="3">
                  <c:v>35</c:v>
                </c:pt>
                <c:pt idx="4">
                  <c:v>22</c:v>
                </c:pt>
                <c:pt idx="5">
                  <c:v>43</c:v>
                </c:pt>
                <c:pt idx="6">
                  <c:v>50</c:v>
                </c:pt>
                <c:pt idx="7">
                  <c:v>39</c:v>
                </c:pt>
                <c:pt idx="8">
                  <c:v>46</c:v>
                </c:pt>
                <c:pt idx="9">
                  <c:v>48</c:v>
                </c:pt>
                <c:pt idx="10">
                  <c:v>66</c:v>
                </c:pt>
                <c:pt idx="11">
                  <c:v>48</c:v>
                </c:pt>
                <c:pt idx="12">
                  <c:v>45</c:v>
                </c:pt>
                <c:pt idx="13">
                  <c:v>45</c:v>
                </c:pt>
                <c:pt idx="14">
                  <c:v>64</c:v>
                </c:pt>
                <c:pt idx="15">
                  <c:v>33</c:v>
                </c:pt>
                <c:pt idx="16">
                  <c:v>47</c:v>
                </c:pt>
                <c:pt idx="17">
                  <c:v>55</c:v>
                </c:pt>
                <c:pt idx="18">
                  <c:v>78</c:v>
                </c:pt>
                <c:pt idx="19">
                  <c:v>43</c:v>
                </c:pt>
                <c:pt idx="20">
                  <c:v>32</c:v>
                </c:pt>
                <c:pt idx="21">
                  <c:v>60</c:v>
                </c:pt>
                <c:pt idx="22">
                  <c:v>71</c:v>
                </c:pt>
                <c:pt idx="23">
                  <c:v>39</c:v>
                </c:pt>
                <c:pt idx="24">
                  <c:v>59</c:v>
                </c:pt>
                <c:pt idx="25">
                  <c:v>52</c:v>
                </c:pt>
                <c:pt idx="26">
                  <c:v>89</c:v>
                </c:pt>
                <c:pt idx="27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A2-4507-8C33-8191EBA3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(5)'!$E$2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(5)'!$A$3:$A$30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(5)'!$E$3:$E$30</c:f>
              <c:numCache>
                <c:formatCode>General</c:formatCode>
                <c:ptCount val="28"/>
                <c:pt idx="0">
                  <c:v>32</c:v>
                </c:pt>
                <c:pt idx="1">
                  <c:v>55</c:v>
                </c:pt>
                <c:pt idx="2">
                  <c:v>78</c:v>
                </c:pt>
                <c:pt idx="3">
                  <c:v>45</c:v>
                </c:pt>
                <c:pt idx="4">
                  <c:v>46</c:v>
                </c:pt>
                <c:pt idx="5">
                  <c:v>71</c:v>
                </c:pt>
                <c:pt idx="6">
                  <c:v>48</c:v>
                </c:pt>
                <c:pt idx="7">
                  <c:v>22</c:v>
                </c:pt>
                <c:pt idx="8">
                  <c:v>17</c:v>
                </c:pt>
                <c:pt idx="9">
                  <c:v>48</c:v>
                </c:pt>
                <c:pt idx="10">
                  <c:v>66</c:v>
                </c:pt>
                <c:pt idx="11">
                  <c:v>43</c:v>
                </c:pt>
                <c:pt idx="12">
                  <c:v>40</c:v>
                </c:pt>
                <c:pt idx="13">
                  <c:v>47</c:v>
                </c:pt>
                <c:pt idx="14">
                  <c:v>64</c:v>
                </c:pt>
                <c:pt idx="15">
                  <c:v>35</c:v>
                </c:pt>
                <c:pt idx="16">
                  <c:v>39</c:v>
                </c:pt>
                <c:pt idx="17">
                  <c:v>50</c:v>
                </c:pt>
                <c:pt idx="18">
                  <c:v>59</c:v>
                </c:pt>
                <c:pt idx="19">
                  <c:v>33</c:v>
                </c:pt>
                <c:pt idx="20">
                  <c:v>38</c:v>
                </c:pt>
                <c:pt idx="21">
                  <c:v>52</c:v>
                </c:pt>
                <c:pt idx="22">
                  <c:v>60</c:v>
                </c:pt>
                <c:pt idx="23">
                  <c:v>45</c:v>
                </c:pt>
                <c:pt idx="24">
                  <c:v>39</c:v>
                </c:pt>
                <c:pt idx="25">
                  <c:v>52</c:v>
                </c:pt>
                <c:pt idx="26">
                  <c:v>89</c:v>
                </c:pt>
                <c:pt idx="27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55-4E36-AE2F-3385B39FF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(5)'!$E$2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(5)'!$K$1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(5)'!$F$2:$F$14</c:f>
              <c:strCache>
                <c:ptCount val="13"/>
                <c:pt idx="0">
                  <c:v>14 - 21</c:v>
                </c:pt>
                <c:pt idx="1">
                  <c:v>21 - 28</c:v>
                </c:pt>
                <c:pt idx="2">
                  <c:v>28 - 35</c:v>
                </c:pt>
                <c:pt idx="3">
                  <c:v>35 - 42</c:v>
                </c:pt>
                <c:pt idx="4">
                  <c:v>42 - 49</c:v>
                </c:pt>
                <c:pt idx="5">
                  <c:v>49 - 56</c:v>
                </c:pt>
                <c:pt idx="6">
                  <c:v>56 - 63</c:v>
                </c:pt>
                <c:pt idx="7">
                  <c:v>63 - 70</c:v>
                </c:pt>
                <c:pt idx="8">
                  <c:v>70 - 77</c:v>
                </c:pt>
                <c:pt idx="9">
                  <c:v>77 - 84</c:v>
                </c:pt>
                <c:pt idx="10">
                  <c:v>84 - 91</c:v>
                </c:pt>
                <c:pt idx="11">
                  <c:v>91 - 98</c:v>
                </c:pt>
                <c:pt idx="12">
                  <c:v>98 - 105</c:v>
                </c:pt>
              </c:strCache>
            </c:strRef>
          </c:cat>
          <c:val>
            <c:numRef>
              <c:f>'0.ArdiData (5)'!$K$2:$K$14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0.17857142857142858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7.1428571428571425E-2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3-4431-9FBA-303C6A9AE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(5)'!$B$2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(5)'!$A$98:$A$125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(5)'!$B$98:$B$125</c:f>
              <c:numCache>
                <c:formatCode>General</c:formatCode>
                <c:ptCount val="28"/>
                <c:pt idx="0">
                  <c:v>33</c:v>
                </c:pt>
                <c:pt idx="1">
                  <c:v>72</c:v>
                </c:pt>
                <c:pt idx="2">
                  <c:v>124</c:v>
                </c:pt>
                <c:pt idx="3">
                  <c:v>167</c:v>
                </c:pt>
                <c:pt idx="4">
                  <c:v>199</c:v>
                </c:pt>
                <c:pt idx="5">
                  <c:v>221</c:v>
                </c:pt>
                <c:pt idx="6">
                  <c:v>268</c:v>
                </c:pt>
                <c:pt idx="7">
                  <c:v>357</c:v>
                </c:pt>
                <c:pt idx="8">
                  <c:v>409</c:v>
                </c:pt>
                <c:pt idx="9">
                  <c:v>480</c:v>
                </c:pt>
                <c:pt idx="10">
                  <c:v>525</c:v>
                </c:pt>
                <c:pt idx="11">
                  <c:v>589</c:v>
                </c:pt>
                <c:pt idx="12">
                  <c:v>648</c:v>
                </c:pt>
                <c:pt idx="13">
                  <c:v>696</c:v>
                </c:pt>
                <c:pt idx="14">
                  <c:v>756</c:v>
                </c:pt>
                <c:pt idx="15">
                  <c:v>773</c:v>
                </c:pt>
                <c:pt idx="16">
                  <c:v>823</c:v>
                </c:pt>
                <c:pt idx="17">
                  <c:v>858</c:v>
                </c:pt>
                <c:pt idx="18">
                  <c:v>904</c:v>
                </c:pt>
                <c:pt idx="19">
                  <c:v>982</c:v>
                </c:pt>
                <c:pt idx="20">
                  <c:v>1020</c:v>
                </c:pt>
                <c:pt idx="21">
                  <c:v>1059</c:v>
                </c:pt>
                <c:pt idx="22">
                  <c:v>1104</c:v>
                </c:pt>
                <c:pt idx="23">
                  <c:v>1170</c:v>
                </c:pt>
                <c:pt idx="24">
                  <c:v>1210</c:v>
                </c:pt>
                <c:pt idx="25">
                  <c:v>1253</c:v>
                </c:pt>
                <c:pt idx="26">
                  <c:v>1308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2E-44C9-85BC-D1D1E2114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(5)'!$C$2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(5)'!$C$2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(5)'!$A$98:$A$125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(5)'!$C$98:$C$125</c:f>
              <c:numCache>
                <c:formatCode>General</c:formatCode>
                <c:ptCount val="28"/>
                <c:pt idx="0">
                  <c:v>17</c:v>
                </c:pt>
                <c:pt idx="1">
                  <c:v>39</c:v>
                </c:pt>
                <c:pt idx="2">
                  <c:v>71</c:v>
                </c:pt>
                <c:pt idx="3">
                  <c:v>104</c:v>
                </c:pt>
                <c:pt idx="4">
                  <c:v>139</c:v>
                </c:pt>
                <c:pt idx="5">
                  <c:v>177</c:v>
                </c:pt>
                <c:pt idx="6">
                  <c:v>216</c:v>
                </c:pt>
                <c:pt idx="7">
                  <c:v>255</c:v>
                </c:pt>
                <c:pt idx="8">
                  <c:v>295</c:v>
                </c:pt>
                <c:pt idx="9">
                  <c:v>338</c:v>
                </c:pt>
                <c:pt idx="10">
                  <c:v>381</c:v>
                </c:pt>
                <c:pt idx="11">
                  <c:v>426</c:v>
                </c:pt>
                <c:pt idx="12">
                  <c:v>471</c:v>
                </c:pt>
                <c:pt idx="13">
                  <c:v>517</c:v>
                </c:pt>
                <c:pt idx="14">
                  <c:v>564</c:v>
                </c:pt>
                <c:pt idx="15">
                  <c:v>612</c:v>
                </c:pt>
                <c:pt idx="16">
                  <c:v>660</c:v>
                </c:pt>
                <c:pt idx="17">
                  <c:v>710</c:v>
                </c:pt>
                <c:pt idx="18">
                  <c:v>762</c:v>
                </c:pt>
                <c:pt idx="19">
                  <c:v>814</c:v>
                </c:pt>
                <c:pt idx="20">
                  <c:v>869</c:v>
                </c:pt>
                <c:pt idx="21">
                  <c:v>928</c:v>
                </c:pt>
                <c:pt idx="22">
                  <c:v>988</c:v>
                </c:pt>
                <c:pt idx="23">
                  <c:v>1052</c:v>
                </c:pt>
                <c:pt idx="24">
                  <c:v>1118</c:v>
                </c:pt>
                <c:pt idx="25">
                  <c:v>1189</c:v>
                </c:pt>
                <c:pt idx="26">
                  <c:v>1267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BC-4B1C-831D-A9382B53E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(5)'!$D$2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(5)'!$D$2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(5)'!$A$98:$A$125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(5)'!$D$98:$D$125</c:f>
              <c:numCache>
                <c:formatCode>General</c:formatCode>
                <c:ptCount val="28"/>
                <c:pt idx="0">
                  <c:v>17</c:v>
                </c:pt>
                <c:pt idx="1">
                  <c:v>55</c:v>
                </c:pt>
                <c:pt idx="2">
                  <c:v>107</c:v>
                </c:pt>
                <c:pt idx="3">
                  <c:v>142</c:v>
                </c:pt>
                <c:pt idx="4">
                  <c:v>164</c:v>
                </c:pt>
                <c:pt idx="5">
                  <c:v>207</c:v>
                </c:pt>
                <c:pt idx="6">
                  <c:v>257</c:v>
                </c:pt>
                <c:pt idx="7">
                  <c:v>296</c:v>
                </c:pt>
                <c:pt idx="8">
                  <c:v>342</c:v>
                </c:pt>
                <c:pt idx="9">
                  <c:v>390</c:v>
                </c:pt>
                <c:pt idx="10">
                  <c:v>456</c:v>
                </c:pt>
                <c:pt idx="11">
                  <c:v>504</c:v>
                </c:pt>
                <c:pt idx="12">
                  <c:v>549</c:v>
                </c:pt>
                <c:pt idx="13">
                  <c:v>594</c:v>
                </c:pt>
                <c:pt idx="14">
                  <c:v>658</c:v>
                </c:pt>
                <c:pt idx="15">
                  <c:v>691</c:v>
                </c:pt>
                <c:pt idx="16">
                  <c:v>738</c:v>
                </c:pt>
                <c:pt idx="17">
                  <c:v>793</c:v>
                </c:pt>
                <c:pt idx="18">
                  <c:v>871</c:v>
                </c:pt>
                <c:pt idx="19">
                  <c:v>914</c:v>
                </c:pt>
                <c:pt idx="20">
                  <c:v>946</c:v>
                </c:pt>
                <c:pt idx="21">
                  <c:v>1006</c:v>
                </c:pt>
                <c:pt idx="22">
                  <c:v>1077</c:v>
                </c:pt>
                <c:pt idx="23">
                  <c:v>1116</c:v>
                </c:pt>
                <c:pt idx="24">
                  <c:v>1175</c:v>
                </c:pt>
                <c:pt idx="25">
                  <c:v>1227</c:v>
                </c:pt>
                <c:pt idx="26">
                  <c:v>1316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6A-49A3-907C-D8A0AFD2C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(5)'!$E$2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(5)'!$E$2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(5)'!$A$98:$A$125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(5)'!$E$98:$E$125</c:f>
              <c:numCache>
                <c:formatCode>General</c:formatCode>
                <c:ptCount val="28"/>
                <c:pt idx="0">
                  <c:v>32</c:v>
                </c:pt>
                <c:pt idx="1">
                  <c:v>87</c:v>
                </c:pt>
                <c:pt idx="2">
                  <c:v>165</c:v>
                </c:pt>
                <c:pt idx="3">
                  <c:v>210</c:v>
                </c:pt>
                <c:pt idx="4">
                  <c:v>256</c:v>
                </c:pt>
                <c:pt idx="5">
                  <c:v>327</c:v>
                </c:pt>
                <c:pt idx="6">
                  <c:v>375</c:v>
                </c:pt>
                <c:pt idx="7">
                  <c:v>397</c:v>
                </c:pt>
                <c:pt idx="8">
                  <c:v>414</c:v>
                </c:pt>
                <c:pt idx="9">
                  <c:v>462</c:v>
                </c:pt>
                <c:pt idx="10">
                  <c:v>528</c:v>
                </c:pt>
                <c:pt idx="11">
                  <c:v>571</c:v>
                </c:pt>
                <c:pt idx="12">
                  <c:v>611</c:v>
                </c:pt>
                <c:pt idx="13">
                  <c:v>658</c:v>
                </c:pt>
                <c:pt idx="14">
                  <c:v>722</c:v>
                </c:pt>
                <c:pt idx="15">
                  <c:v>757</c:v>
                </c:pt>
                <c:pt idx="16">
                  <c:v>796</c:v>
                </c:pt>
                <c:pt idx="17">
                  <c:v>846</c:v>
                </c:pt>
                <c:pt idx="18">
                  <c:v>905</c:v>
                </c:pt>
                <c:pt idx="19">
                  <c:v>938</c:v>
                </c:pt>
                <c:pt idx="20">
                  <c:v>976</c:v>
                </c:pt>
                <c:pt idx="21">
                  <c:v>1028</c:v>
                </c:pt>
                <c:pt idx="22">
                  <c:v>1088</c:v>
                </c:pt>
                <c:pt idx="23">
                  <c:v>1133</c:v>
                </c:pt>
                <c:pt idx="24">
                  <c:v>1172</c:v>
                </c:pt>
                <c:pt idx="25">
                  <c:v>1224</c:v>
                </c:pt>
                <c:pt idx="26">
                  <c:v>1313</c:v>
                </c:pt>
                <c:pt idx="27">
                  <c:v>1356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EB-4CF2-9BF4-75F84001E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(8)'!$B$2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(8)'!$K$1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(8)'!$F$2:$F$14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(8)'!$K$2:$K$14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9-4F3D-8144-461ED028C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(8)'!$C$2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(8)'!$K$1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 (8)'!$F$2:$F$14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(8)'!$K$2:$K$14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9-410F-AF63-1DFA4AD7D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(8)'!$D$2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(8)'!$K$1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 (8)'!$F$2:$F$14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(8)'!$K$2:$K$14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8-4410-8248-F35BA3583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(8)'!$B$2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(8)'!$B$2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 (8)'!$A$3:$A$30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(8)'!$B$3:$B$30</c:f>
              <c:numCache>
                <c:formatCode>General</c:formatCode>
                <c:ptCount val="28"/>
                <c:pt idx="0">
                  <c:v>40</c:v>
                </c:pt>
                <c:pt idx="1">
                  <c:v>53</c:v>
                </c:pt>
                <c:pt idx="2">
                  <c:v>65</c:v>
                </c:pt>
                <c:pt idx="3">
                  <c:v>30</c:v>
                </c:pt>
                <c:pt idx="4">
                  <c:v>46</c:v>
                </c:pt>
                <c:pt idx="5">
                  <c:v>51</c:v>
                </c:pt>
                <c:pt idx="6">
                  <c:v>39</c:v>
                </c:pt>
                <c:pt idx="7">
                  <c:v>33</c:v>
                </c:pt>
                <c:pt idx="8">
                  <c:v>81</c:v>
                </c:pt>
                <c:pt idx="9">
                  <c:v>37</c:v>
                </c:pt>
                <c:pt idx="10">
                  <c:v>57</c:v>
                </c:pt>
                <c:pt idx="11">
                  <c:v>66</c:v>
                </c:pt>
                <c:pt idx="12">
                  <c:v>29</c:v>
                </c:pt>
                <c:pt idx="13">
                  <c:v>18</c:v>
                </c:pt>
                <c:pt idx="14">
                  <c:v>73</c:v>
                </c:pt>
                <c:pt idx="15">
                  <c:v>25</c:v>
                </c:pt>
                <c:pt idx="16">
                  <c:v>51</c:v>
                </c:pt>
                <c:pt idx="17">
                  <c:v>54</c:v>
                </c:pt>
                <c:pt idx="18">
                  <c:v>46</c:v>
                </c:pt>
                <c:pt idx="19">
                  <c:v>73</c:v>
                </c:pt>
                <c:pt idx="20">
                  <c:v>58</c:v>
                </c:pt>
                <c:pt idx="21">
                  <c:v>64</c:v>
                </c:pt>
                <c:pt idx="22">
                  <c:v>38</c:v>
                </c:pt>
                <c:pt idx="23">
                  <c:v>30</c:v>
                </c:pt>
                <c:pt idx="24">
                  <c:v>61</c:v>
                </c:pt>
                <c:pt idx="25">
                  <c:v>70</c:v>
                </c:pt>
                <c:pt idx="26">
                  <c:v>49</c:v>
                </c:pt>
                <c:pt idx="27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A6-4A74-BA8B-69A16BC4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(8)'!$C$2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(8)'!$C$2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 (8)'!$A$3:$A$30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(8)'!$C$3:$C$30</c:f>
              <c:numCache>
                <c:formatCode>General</c:formatCode>
                <c:ptCount val="28"/>
                <c:pt idx="0">
                  <c:v>18</c:v>
                </c:pt>
                <c:pt idx="1">
                  <c:v>25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33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46</c:v>
                </c:pt>
                <c:pt idx="11">
                  <c:v>46</c:v>
                </c:pt>
                <c:pt idx="12">
                  <c:v>49</c:v>
                </c:pt>
                <c:pt idx="13">
                  <c:v>51</c:v>
                </c:pt>
                <c:pt idx="14">
                  <c:v>51</c:v>
                </c:pt>
                <c:pt idx="15">
                  <c:v>53</c:v>
                </c:pt>
                <c:pt idx="16">
                  <c:v>54</c:v>
                </c:pt>
                <c:pt idx="17">
                  <c:v>57</c:v>
                </c:pt>
                <c:pt idx="18">
                  <c:v>58</c:v>
                </c:pt>
                <c:pt idx="19">
                  <c:v>58</c:v>
                </c:pt>
                <c:pt idx="20">
                  <c:v>61</c:v>
                </c:pt>
                <c:pt idx="21">
                  <c:v>64</c:v>
                </c:pt>
                <c:pt idx="22">
                  <c:v>65</c:v>
                </c:pt>
                <c:pt idx="23">
                  <c:v>66</c:v>
                </c:pt>
                <c:pt idx="24">
                  <c:v>70</c:v>
                </c:pt>
                <c:pt idx="25">
                  <c:v>73</c:v>
                </c:pt>
                <c:pt idx="26">
                  <c:v>73</c:v>
                </c:pt>
                <c:pt idx="27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53-41FC-AE67-80FE30107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(8)'!$D$2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(8)'!$D$2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 (8)'!$A$3:$A$30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(8)'!$D$3:$D$30</c:f>
              <c:numCache>
                <c:formatCode>General</c:formatCode>
                <c:ptCount val="28"/>
                <c:pt idx="0">
                  <c:v>18</c:v>
                </c:pt>
                <c:pt idx="1">
                  <c:v>30</c:v>
                </c:pt>
                <c:pt idx="2">
                  <c:v>37</c:v>
                </c:pt>
                <c:pt idx="3">
                  <c:v>33</c:v>
                </c:pt>
                <c:pt idx="4">
                  <c:v>40</c:v>
                </c:pt>
                <c:pt idx="5">
                  <c:v>51</c:v>
                </c:pt>
                <c:pt idx="6">
                  <c:v>51</c:v>
                </c:pt>
                <c:pt idx="7">
                  <c:v>29</c:v>
                </c:pt>
                <c:pt idx="8">
                  <c:v>25</c:v>
                </c:pt>
                <c:pt idx="9">
                  <c:v>54</c:v>
                </c:pt>
                <c:pt idx="10">
                  <c:v>70</c:v>
                </c:pt>
                <c:pt idx="11">
                  <c:v>38</c:v>
                </c:pt>
                <c:pt idx="12">
                  <c:v>39</c:v>
                </c:pt>
                <c:pt idx="13">
                  <c:v>61</c:v>
                </c:pt>
                <c:pt idx="14">
                  <c:v>73</c:v>
                </c:pt>
                <c:pt idx="15">
                  <c:v>49</c:v>
                </c:pt>
                <c:pt idx="16">
                  <c:v>30</c:v>
                </c:pt>
                <c:pt idx="17">
                  <c:v>65</c:v>
                </c:pt>
                <c:pt idx="18">
                  <c:v>66</c:v>
                </c:pt>
                <c:pt idx="19">
                  <c:v>46</c:v>
                </c:pt>
                <c:pt idx="20">
                  <c:v>46</c:v>
                </c:pt>
                <c:pt idx="21">
                  <c:v>53</c:v>
                </c:pt>
                <c:pt idx="22">
                  <c:v>81</c:v>
                </c:pt>
                <c:pt idx="23">
                  <c:v>58</c:v>
                </c:pt>
                <c:pt idx="24">
                  <c:v>57</c:v>
                </c:pt>
                <c:pt idx="25">
                  <c:v>58</c:v>
                </c:pt>
                <c:pt idx="26">
                  <c:v>73</c:v>
                </c:pt>
                <c:pt idx="27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B2-4D31-8CF5-104E60FEF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(8)'!$E$2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(8)'!$E$2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 (8)'!$A$3:$A$30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(8)'!$E$3:$E$30</c:f>
              <c:numCache>
                <c:formatCode>General</c:formatCode>
                <c:ptCount val="28"/>
                <c:pt idx="0">
                  <c:v>49</c:v>
                </c:pt>
                <c:pt idx="1">
                  <c:v>54</c:v>
                </c:pt>
                <c:pt idx="2">
                  <c:v>73</c:v>
                </c:pt>
                <c:pt idx="3">
                  <c:v>30</c:v>
                </c:pt>
                <c:pt idx="4">
                  <c:v>37</c:v>
                </c:pt>
                <c:pt idx="5">
                  <c:v>51</c:v>
                </c:pt>
                <c:pt idx="6">
                  <c:v>70</c:v>
                </c:pt>
                <c:pt idx="7">
                  <c:v>51</c:v>
                </c:pt>
                <c:pt idx="8">
                  <c:v>18</c:v>
                </c:pt>
                <c:pt idx="9">
                  <c:v>81</c:v>
                </c:pt>
                <c:pt idx="10">
                  <c:v>58</c:v>
                </c:pt>
                <c:pt idx="11">
                  <c:v>33</c:v>
                </c:pt>
                <c:pt idx="12">
                  <c:v>39</c:v>
                </c:pt>
                <c:pt idx="13">
                  <c:v>65</c:v>
                </c:pt>
                <c:pt idx="14">
                  <c:v>61</c:v>
                </c:pt>
                <c:pt idx="15">
                  <c:v>38</c:v>
                </c:pt>
                <c:pt idx="16">
                  <c:v>30</c:v>
                </c:pt>
                <c:pt idx="17">
                  <c:v>58</c:v>
                </c:pt>
                <c:pt idx="18">
                  <c:v>57</c:v>
                </c:pt>
                <c:pt idx="19">
                  <c:v>40</c:v>
                </c:pt>
                <c:pt idx="20">
                  <c:v>29</c:v>
                </c:pt>
                <c:pt idx="21">
                  <c:v>53</c:v>
                </c:pt>
                <c:pt idx="22">
                  <c:v>66</c:v>
                </c:pt>
                <c:pt idx="23">
                  <c:v>46</c:v>
                </c:pt>
                <c:pt idx="24">
                  <c:v>25</c:v>
                </c:pt>
                <c:pt idx="25">
                  <c:v>64</c:v>
                </c:pt>
                <c:pt idx="26">
                  <c:v>73</c:v>
                </c:pt>
                <c:pt idx="27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31-47D0-9BB5-78B3A340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(8)'!$E$2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 (8)'!$K$1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 (8)'!$F$2:$F$14</c:f>
              <c:strCache>
                <c:ptCount val="13"/>
                <c:pt idx="0">
                  <c:v>18 - 24</c:v>
                </c:pt>
                <c:pt idx="1">
                  <c:v>24 - 30</c:v>
                </c:pt>
                <c:pt idx="2">
                  <c:v>30 - 36</c:v>
                </c:pt>
                <c:pt idx="3">
                  <c:v>36 - 42</c:v>
                </c:pt>
                <c:pt idx="4">
                  <c:v>42 - 48</c:v>
                </c:pt>
                <c:pt idx="5">
                  <c:v>48 - 54</c:v>
                </c:pt>
                <c:pt idx="6">
                  <c:v>54 - 60</c:v>
                </c:pt>
                <c:pt idx="7">
                  <c:v>60 - 66</c:v>
                </c:pt>
                <c:pt idx="8">
                  <c:v>66 - 72</c:v>
                </c:pt>
                <c:pt idx="9">
                  <c:v>72 - 78</c:v>
                </c:pt>
                <c:pt idx="10">
                  <c:v>78 - 84</c:v>
                </c:pt>
                <c:pt idx="11">
                  <c:v>84 - 90</c:v>
                </c:pt>
                <c:pt idx="12">
                  <c:v>90 - 96</c:v>
                </c:pt>
              </c:strCache>
            </c:strRef>
          </c:cat>
          <c:val>
            <c:numRef>
              <c:f>'0.ArdiData (8)'!$K$2:$K$14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7.1428571428571425E-2</c:v>
                </c:pt>
                <c:pt idx="2">
                  <c:v>0.10714285714285714</c:v>
                </c:pt>
                <c:pt idx="3">
                  <c:v>0.14285714285714285</c:v>
                </c:pt>
                <c:pt idx="4">
                  <c:v>7.1428571428571425E-2</c:v>
                </c:pt>
                <c:pt idx="5">
                  <c:v>0.14285714285714285</c:v>
                </c:pt>
                <c:pt idx="6">
                  <c:v>0.14285714285714285</c:v>
                </c:pt>
                <c:pt idx="7">
                  <c:v>0.10714285714285714</c:v>
                </c:pt>
                <c:pt idx="8">
                  <c:v>7.1428571428571425E-2</c:v>
                </c:pt>
                <c:pt idx="9">
                  <c:v>7.1428571428571425E-2</c:v>
                </c:pt>
                <c:pt idx="10">
                  <c:v>3.5714285714285712E-2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6-4C79-8FE2-45E39D80C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(8)'!$B$2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(8)'!$B$2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'0.ArdiData (8)'!$A$98:$A$125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(8)'!$B$98:$B$125</c:f>
              <c:numCache>
                <c:formatCode>General</c:formatCode>
                <c:ptCount val="28"/>
                <c:pt idx="0">
                  <c:v>40</c:v>
                </c:pt>
                <c:pt idx="1">
                  <c:v>93</c:v>
                </c:pt>
                <c:pt idx="2">
                  <c:v>158</c:v>
                </c:pt>
                <c:pt idx="3">
                  <c:v>188</c:v>
                </c:pt>
                <c:pt idx="4">
                  <c:v>234</c:v>
                </c:pt>
                <c:pt idx="5">
                  <c:v>285</c:v>
                </c:pt>
                <c:pt idx="6">
                  <c:v>324</c:v>
                </c:pt>
                <c:pt idx="7">
                  <c:v>357</c:v>
                </c:pt>
                <c:pt idx="8">
                  <c:v>438</c:v>
                </c:pt>
                <c:pt idx="9">
                  <c:v>475</c:v>
                </c:pt>
                <c:pt idx="10">
                  <c:v>532</c:v>
                </c:pt>
                <c:pt idx="11">
                  <c:v>598</c:v>
                </c:pt>
                <c:pt idx="12">
                  <c:v>627</c:v>
                </c:pt>
                <c:pt idx="13">
                  <c:v>645</c:v>
                </c:pt>
                <c:pt idx="14">
                  <c:v>718</c:v>
                </c:pt>
                <c:pt idx="15">
                  <c:v>743</c:v>
                </c:pt>
                <c:pt idx="16">
                  <c:v>794</c:v>
                </c:pt>
                <c:pt idx="17">
                  <c:v>848</c:v>
                </c:pt>
                <c:pt idx="18">
                  <c:v>894</c:v>
                </c:pt>
                <c:pt idx="19">
                  <c:v>967</c:v>
                </c:pt>
                <c:pt idx="20">
                  <c:v>1025</c:v>
                </c:pt>
                <c:pt idx="21">
                  <c:v>1089</c:v>
                </c:pt>
                <c:pt idx="22">
                  <c:v>1127</c:v>
                </c:pt>
                <c:pt idx="23">
                  <c:v>1157</c:v>
                </c:pt>
                <c:pt idx="24">
                  <c:v>1218</c:v>
                </c:pt>
                <c:pt idx="25">
                  <c:v>1288</c:v>
                </c:pt>
                <c:pt idx="26">
                  <c:v>1337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D1-45D1-A360-7C9E7E79B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 (8)'!$C$2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(8)'!$C$2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(8)'!$A$98:$A$125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(8)'!$C$98:$C$125</c:f>
              <c:numCache>
                <c:formatCode>General</c:formatCode>
                <c:ptCount val="28"/>
                <c:pt idx="0">
                  <c:v>18</c:v>
                </c:pt>
                <c:pt idx="1">
                  <c:v>43</c:v>
                </c:pt>
                <c:pt idx="2">
                  <c:v>72</c:v>
                </c:pt>
                <c:pt idx="3">
                  <c:v>102</c:v>
                </c:pt>
                <c:pt idx="4">
                  <c:v>132</c:v>
                </c:pt>
                <c:pt idx="5">
                  <c:v>165</c:v>
                </c:pt>
                <c:pt idx="6">
                  <c:v>202</c:v>
                </c:pt>
                <c:pt idx="7">
                  <c:v>240</c:v>
                </c:pt>
                <c:pt idx="8">
                  <c:v>279</c:v>
                </c:pt>
                <c:pt idx="9">
                  <c:v>319</c:v>
                </c:pt>
                <c:pt idx="10">
                  <c:v>365</c:v>
                </c:pt>
                <c:pt idx="11">
                  <c:v>411</c:v>
                </c:pt>
                <c:pt idx="12">
                  <c:v>460</c:v>
                </c:pt>
                <c:pt idx="13">
                  <c:v>511</c:v>
                </c:pt>
                <c:pt idx="14">
                  <c:v>562</c:v>
                </c:pt>
                <c:pt idx="15">
                  <c:v>615</c:v>
                </c:pt>
                <c:pt idx="16">
                  <c:v>669</c:v>
                </c:pt>
                <c:pt idx="17">
                  <c:v>726</c:v>
                </c:pt>
                <c:pt idx="18">
                  <c:v>784</c:v>
                </c:pt>
                <c:pt idx="19">
                  <c:v>842</c:v>
                </c:pt>
                <c:pt idx="20">
                  <c:v>903</c:v>
                </c:pt>
                <c:pt idx="21">
                  <c:v>967</c:v>
                </c:pt>
                <c:pt idx="22">
                  <c:v>1032</c:v>
                </c:pt>
                <c:pt idx="23">
                  <c:v>1098</c:v>
                </c:pt>
                <c:pt idx="24">
                  <c:v>1168</c:v>
                </c:pt>
                <c:pt idx="25">
                  <c:v>1241</c:v>
                </c:pt>
                <c:pt idx="26">
                  <c:v>1314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79-430F-B375-ABB9BB20C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 (8)'!$D$2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 (8)'!$D$2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(8)'!$A$98:$A$125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(8)'!$D$98:$D$125</c:f>
              <c:numCache>
                <c:formatCode>General</c:formatCode>
                <c:ptCount val="28"/>
                <c:pt idx="0">
                  <c:v>18</c:v>
                </c:pt>
                <c:pt idx="1">
                  <c:v>48</c:v>
                </c:pt>
                <c:pt idx="2">
                  <c:v>85</c:v>
                </c:pt>
                <c:pt idx="3">
                  <c:v>118</c:v>
                </c:pt>
                <c:pt idx="4">
                  <c:v>158</c:v>
                </c:pt>
                <c:pt idx="5">
                  <c:v>209</c:v>
                </c:pt>
                <c:pt idx="6">
                  <c:v>260</c:v>
                </c:pt>
                <c:pt idx="7">
                  <c:v>289</c:v>
                </c:pt>
                <c:pt idx="8">
                  <c:v>314</c:v>
                </c:pt>
                <c:pt idx="9">
                  <c:v>368</c:v>
                </c:pt>
                <c:pt idx="10">
                  <c:v>438</c:v>
                </c:pt>
                <c:pt idx="11">
                  <c:v>476</c:v>
                </c:pt>
                <c:pt idx="12">
                  <c:v>515</c:v>
                </c:pt>
                <c:pt idx="13">
                  <c:v>576</c:v>
                </c:pt>
                <c:pt idx="14">
                  <c:v>649</c:v>
                </c:pt>
                <c:pt idx="15">
                  <c:v>698</c:v>
                </c:pt>
                <c:pt idx="16">
                  <c:v>728</c:v>
                </c:pt>
                <c:pt idx="17">
                  <c:v>793</c:v>
                </c:pt>
                <c:pt idx="18">
                  <c:v>859</c:v>
                </c:pt>
                <c:pt idx="19">
                  <c:v>905</c:v>
                </c:pt>
                <c:pt idx="20">
                  <c:v>951</c:v>
                </c:pt>
                <c:pt idx="21">
                  <c:v>1004</c:v>
                </c:pt>
                <c:pt idx="22">
                  <c:v>1085</c:v>
                </c:pt>
                <c:pt idx="23">
                  <c:v>1143</c:v>
                </c:pt>
                <c:pt idx="24">
                  <c:v>1200</c:v>
                </c:pt>
                <c:pt idx="25">
                  <c:v>1258</c:v>
                </c:pt>
                <c:pt idx="26">
                  <c:v>1331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46-4B79-BFC3-A9B5260A1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 (8)'!$E$2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 (8)'!$E$2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'0.ArdiData (8)'!$A$98:$A$125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 (8)'!$E$98:$E$125</c:f>
              <c:numCache>
                <c:formatCode>General</c:formatCode>
                <c:ptCount val="28"/>
                <c:pt idx="0">
                  <c:v>49</c:v>
                </c:pt>
                <c:pt idx="1">
                  <c:v>103</c:v>
                </c:pt>
                <c:pt idx="2">
                  <c:v>176</c:v>
                </c:pt>
                <c:pt idx="3">
                  <c:v>206</c:v>
                </c:pt>
                <c:pt idx="4">
                  <c:v>243</c:v>
                </c:pt>
                <c:pt idx="5">
                  <c:v>294</c:v>
                </c:pt>
                <c:pt idx="6">
                  <c:v>364</c:v>
                </c:pt>
                <c:pt idx="7">
                  <c:v>415</c:v>
                </c:pt>
                <c:pt idx="8">
                  <c:v>433</c:v>
                </c:pt>
                <c:pt idx="9">
                  <c:v>514</c:v>
                </c:pt>
                <c:pt idx="10">
                  <c:v>572</c:v>
                </c:pt>
                <c:pt idx="11">
                  <c:v>605</c:v>
                </c:pt>
                <c:pt idx="12">
                  <c:v>644</c:v>
                </c:pt>
                <c:pt idx="13">
                  <c:v>709</c:v>
                </c:pt>
                <c:pt idx="14">
                  <c:v>770</c:v>
                </c:pt>
                <c:pt idx="15">
                  <c:v>808</c:v>
                </c:pt>
                <c:pt idx="16">
                  <c:v>838</c:v>
                </c:pt>
                <c:pt idx="17">
                  <c:v>896</c:v>
                </c:pt>
                <c:pt idx="18">
                  <c:v>953</c:v>
                </c:pt>
                <c:pt idx="19">
                  <c:v>993</c:v>
                </c:pt>
                <c:pt idx="20">
                  <c:v>1022</c:v>
                </c:pt>
                <c:pt idx="21">
                  <c:v>1075</c:v>
                </c:pt>
                <c:pt idx="22">
                  <c:v>1141</c:v>
                </c:pt>
                <c:pt idx="23">
                  <c:v>1187</c:v>
                </c:pt>
                <c:pt idx="24">
                  <c:v>1212</c:v>
                </c:pt>
                <c:pt idx="25">
                  <c:v>1276</c:v>
                </c:pt>
                <c:pt idx="26">
                  <c:v>1349</c:v>
                </c:pt>
                <c:pt idx="27">
                  <c:v>1395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63-443B-8BC9-9A0D03FE7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'1.Trend&amp;Season'!$D$4:$D$78</c:f>
              <c:numCache>
                <c:formatCode>General</c:formatCode>
                <c:ptCount val="75"/>
                <c:pt idx="2" formatCode="0">
                  <c:v>2271.1999999999998</c:v>
                </c:pt>
                <c:pt idx="3" formatCode="0">
                  <c:v>2422.8000000000002</c:v>
                </c:pt>
                <c:pt idx="4" formatCode="0">
                  <c:v>2559.8000000000002</c:v>
                </c:pt>
                <c:pt idx="5" formatCode="0">
                  <c:v>2845.8</c:v>
                </c:pt>
                <c:pt idx="6" formatCode="0">
                  <c:v>3034.6</c:v>
                </c:pt>
                <c:pt idx="7" formatCode="0">
                  <c:v>3277.6</c:v>
                </c:pt>
                <c:pt idx="8" formatCode="0">
                  <c:v>3400.2</c:v>
                </c:pt>
                <c:pt idx="9" formatCode="0">
                  <c:v>3516.2</c:v>
                </c:pt>
                <c:pt idx="10" formatCode="0">
                  <c:v>3651.2</c:v>
                </c:pt>
                <c:pt idx="11" formatCode="0">
                  <c:v>3858</c:v>
                </c:pt>
                <c:pt idx="12" formatCode="0">
                  <c:v>4070.2</c:v>
                </c:pt>
                <c:pt idx="13" formatCode="0">
                  <c:v>4243.2</c:v>
                </c:pt>
                <c:pt idx="14" formatCode="0">
                  <c:v>4451.8</c:v>
                </c:pt>
                <c:pt idx="15" formatCode="0">
                  <c:v>4687</c:v>
                </c:pt>
                <c:pt idx="16" formatCode="0">
                  <c:v>4842.6000000000004</c:v>
                </c:pt>
                <c:pt idx="17" formatCode="0">
                  <c:v>4920</c:v>
                </c:pt>
                <c:pt idx="18" formatCode="0">
                  <c:v>5034.3999999999996</c:v>
                </c:pt>
                <c:pt idx="19" formatCode="0">
                  <c:v>5223.3999999999996</c:v>
                </c:pt>
                <c:pt idx="20" formatCode="0">
                  <c:v>5364</c:v>
                </c:pt>
                <c:pt idx="21" formatCode="0">
                  <c:v>5512.8</c:v>
                </c:pt>
                <c:pt idx="22" formatCode="0">
                  <c:v>5848.6</c:v>
                </c:pt>
                <c:pt idx="23" formatCode="0">
                  <c:v>6154</c:v>
                </c:pt>
                <c:pt idx="24" formatCode="0">
                  <c:v>6309</c:v>
                </c:pt>
                <c:pt idx="25" formatCode="0">
                  <c:v>6427.8</c:v>
                </c:pt>
                <c:pt idx="26" formatCode="0">
                  <c:v>6675</c:v>
                </c:pt>
                <c:pt idx="27" formatCode="0">
                  <c:v>6739.4</c:v>
                </c:pt>
                <c:pt idx="28" formatCode="0">
                  <c:v>6838.8</c:v>
                </c:pt>
                <c:pt idx="29" formatCode="0">
                  <c:v>7045.6</c:v>
                </c:pt>
                <c:pt idx="30" formatCode="0">
                  <c:v>7202.6</c:v>
                </c:pt>
                <c:pt idx="31" formatCode="0">
                  <c:v>7338</c:v>
                </c:pt>
                <c:pt idx="32" formatCode="0">
                  <c:v>7756.2</c:v>
                </c:pt>
                <c:pt idx="33" formatCode="0">
                  <c:v>7808.2</c:v>
                </c:pt>
                <c:pt idx="34" formatCode="0">
                  <c:v>8095.2</c:v>
                </c:pt>
                <c:pt idx="35" formatCode="0">
                  <c:v>8295.7999999999993</c:v>
                </c:pt>
                <c:pt idx="36" formatCode="0">
                  <c:v>8447.7999999999993</c:v>
                </c:pt>
                <c:pt idx="37" formatCode="0">
                  <c:v>8541.6</c:v>
                </c:pt>
                <c:pt idx="38" formatCode="0">
                  <c:v>8950.2000000000007</c:v>
                </c:pt>
                <c:pt idx="39" formatCode="0">
                  <c:v>9000</c:v>
                </c:pt>
                <c:pt idx="40" formatCode="0">
                  <c:v>9344.6</c:v>
                </c:pt>
                <c:pt idx="41" formatCode="0">
                  <c:v>9561.6</c:v>
                </c:pt>
                <c:pt idx="42" formatCode="0">
                  <c:v>9674.2000000000007</c:v>
                </c:pt>
                <c:pt idx="43" formatCode="0">
                  <c:v>9844.4</c:v>
                </c:pt>
                <c:pt idx="44" formatCode="0">
                  <c:v>9758.7999999999993</c:v>
                </c:pt>
                <c:pt idx="45" formatCode="0">
                  <c:v>9652</c:v>
                </c:pt>
                <c:pt idx="46" formatCode="0">
                  <c:v>9867.2000000000007</c:v>
                </c:pt>
                <c:pt idx="47" formatCode="0">
                  <c:v>10139.4</c:v>
                </c:pt>
                <c:pt idx="48" formatCode="0">
                  <c:v>10297.4</c:v>
                </c:pt>
                <c:pt idx="49" formatCode="0">
                  <c:v>10579</c:v>
                </c:pt>
                <c:pt idx="50" formatCode="0">
                  <c:v>10899</c:v>
                </c:pt>
                <c:pt idx="51" formatCode="0">
                  <c:v>11155.6</c:v>
                </c:pt>
                <c:pt idx="52" formatCode="0">
                  <c:v>11263.4</c:v>
                </c:pt>
                <c:pt idx="53" formatCode="0">
                  <c:v>11328.8</c:v>
                </c:pt>
                <c:pt idx="54" formatCode="0">
                  <c:v>11331.2</c:v>
                </c:pt>
                <c:pt idx="55" formatCode="0">
                  <c:v>11388</c:v>
                </c:pt>
                <c:pt idx="56" formatCode="0">
                  <c:v>11828.6</c:v>
                </c:pt>
                <c:pt idx="57" formatCode="0">
                  <c:v>12354.6</c:v>
                </c:pt>
                <c:pt idx="58" formatCode="0">
                  <c:v>12180.2</c:v>
                </c:pt>
                <c:pt idx="59" formatCode="0">
                  <c:v>12693</c:v>
                </c:pt>
                <c:pt idx="60" formatCode="0">
                  <c:v>13073.4</c:v>
                </c:pt>
                <c:pt idx="61" formatCode="0">
                  <c:v>13102.8</c:v>
                </c:pt>
                <c:pt idx="62" formatCode="0">
                  <c:v>13036.4</c:v>
                </c:pt>
                <c:pt idx="63" formatCode="0">
                  <c:v>13399.2</c:v>
                </c:pt>
                <c:pt idx="64" formatCode="0">
                  <c:v>13736.8</c:v>
                </c:pt>
                <c:pt idx="65" formatCode="0">
                  <c:v>13894</c:v>
                </c:pt>
                <c:pt idx="66" formatCode="0">
                  <c:v>14130.2</c:v>
                </c:pt>
                <c:pt idx="67" formatCode="0">
                  <c:v>14704</c:v>
                </c:pt>
                <c:pt idx="68" formatCode="0">
                  <c:v>14771.4</c:v>
                </c:pt>
                <c:pt idx="69" formatCode="0">
                  <c:v>14716.8</c:v>
                </c:pt>
                <c:pt idx="70" formatCode="0">
                  <c:v>14915.2</c:v>
                </c:pt>
                <c:pt idx="71" formatCode="0">
                  <c:v>14936.2</c:v>
                </c:pt>
                <c:pt idx="72" formatCode="0">
                  <c:v>15019.4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'1.Trend&amp;Season'!$E$3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'1.Trend&amp;Season'!$E$4:$E$78</c:f>
              <c:numCache>
                <c:formatCode>0.0</c:formatCode>
                <c:ptCount val="75"/>
                <c:pt idx="0">
                  <c:v>1816.4256472166362</c:v>
                </c:pt>
                <c:pt idx="1">
                  <c:v>2000.0081287726389</c:v>
                </c:pt>
                <c:pt idx="2">
                  <c:v>2183.5906103286416</c:v>
                </c:pt>
                <c:pt idx="3">
                  <c:v>2367.1730918846442</c:v>
                </c:pt>
                <c:pt idx="4">
                  <c:v>2550.7555734406469</c:v>
                </c:pt>
                <c:pt idx="5">
                  <c:v>2734.3380549966496</c:v>
                </c:pt>
                <c:pt idx="6">
                  <c:v>2917.9205365526523</c:v>
                </c:pt>
                <c:pt idx="7">
                  <c:v>3101.5030181086549</c:v>
                </c:pt>
                <c:pt idx="8">
                  <c:v>3285.0854996646576</c:v>
                </c:pt>
                <c:pt idx="9">
                  <c:v>3468.6679812206603</c:v>
                </c:pt>
                <c:pt idx="10">
                  <c:v>3652.250462776663</c:v>
                </c:pt>
                <c:pt idx="11">
                  <c:v>3835.8329443326656</c:v>
                </c:pt>
                <c:pt idx="12">
                  <c:v>4019.4154258886683</c:v>
                </c:pt>
                <c:pt idx="13">
                  <c:v>4202.997907444671</c:v>
                </c:pt>
                <c:pt idx="14">
                  <c:v>4386.5803890006737</c:v>
                </c:pt>
                <c:pt idx="15">
                  <c:v>4570.1628705566764</c:v>
                </c:pt>
                <c:pt idx="16">
                  <c:v>4753.745352112679</c:v>
                </c:pt>
                <c:pt idx="17">
                  <c:v>4937.3278336686817</c:v>
                </c:pt>
                <c:pt idx="18">
                  <c:v>5120.9103152246844</c:v>
                </c:pt>
                <c:pt idx="19">
                  <c:v>5304.4927967806871</c:v>
                </c:pt>
                <c:pt idx="20">
                  <c:v>5488.0752783366897</c:v>
                </c:pt>
                <c:pt idx="21">
                  <c:v>5671.6577598926924</c:v>
                </c:pt>
                <c:pt idx="22">
                  <c:v>5855.2402414486951</c:v>
                </c:pt>
                <c:pt idx="23">
                  <c:v>6038.8227230046978</c:v>
                </c:pt>
                <c:pt idx="24">
                  <c:v>6222.4052045607004</c:v>
                </c:pt>
                <c:pt idx="25">
                  <c:v>6405.9876861167031</c:v>
                </c:pt>
                <c:pt idx="26">
                  <c:v>6589.5701676727058</c:v>
                </c:pt>
                <c:pt idx="27">
                  <c:v>6773.1526492287085</c:v>
                </c:pt>
                <c:pt idx="28">
                  <c:v>6956.7351307847111</c:v>
                </c:pt>
                <c:pt idx="29">
                  <c:v>7140.3176123407138</c:v>
                </c:pt>
                <c:pt idx="30">
                  <c:v>7323.9000938967165</c:v>
                </c:pt>
                <c:pt idx="31">
                  <c:v>7507.4825754527192</c:v>
                </c:pt>
                <c:pt idx="32">
                  <c:v>7691.0650570087219</c:v>
                </c:pt>
                <c:pt idx="33">
                  <c:v>7874.6475385647245</c:v>
                </c:pt>
                <c:pt idx="34">
                  <c:v>8058.2300201207272</c:v>
                </c:pt>
                <c:pt idx="35">
                  <c:v>8241.8125016767299</c:v>
                </c:pt>
                <c:pt idx="36">
                  <c:v>8425.3949832327326</c:v>
                </c:pt>
                <c:pt idx="37">
                  <c:v>8608.9774647887352</c:v>
                </c:pt>
                <c:pt idx="38">
                  <c:v>8792.5599463447379</c:v>
                </c:pt>
                <c:pt idx="39">
                  <c:v>8976.1424279007406</c:v>
                </c:pt>
                <c:pt idx="40">
                  <c:v>9159.7249094567433</c:v>
                </c:pt>
                <c:pt idx="41">
                  <c:v>9343.3073910127459</c:v>
                </c:pt>
                <c:pt idx="42">
                  <c:v>9526.8898725687486</c:v>
                </c:pt>
                <c:pt idx="43">
                  <c:v>9710.4723541247513</c:v>
                </c:pt>
                <c:pt idx="44">
                  <c:v>9894.054835680754</c:v>
                </c:pt>
                <c:pt idx="45">
                  <c:v>10077.637317236757</c:v>
                </c:pt>
                <c:pt idx="46">
                  <c:v>10261.219798792759</c:v>
                </c:pt>
                <c:pt idx="47">
                  <c:v>10444.802280348762</c:v>
                </c:pt>
                <c:pt idx="48">
                  <c:v>10628.384761904765</c:v>
                </c:pt>
                <c:pt idx="49">
                  <c:v>10811.967243460767</c:v>
                </c:pt>
                <c:pt idx="50">
                  <c:v>10995.54972501677</c:v>
                </c:pt>
                <c:pt idx="51">
                  <c:v>11179.132206572773</c:v>
                </c:pt>
                <c:pt idx="52">
                  <c:v>11362.714688128775</c:v>
                </c:pt>
                <c:pt idx="53">
                  <c:v>11546.297169684778</c:v>
                </c:pt>
                <c:pt idx="54">
                  <c:v>11729.879651240781</c:v>
                </c:pt>
                <c:pt idx="55">
                  <c:v>11913.462132796783</c:v>
                </c:pt>
                <c:pt idx="56">
                  <c:v>12097.044614352786</c:v>
                </c:pt>
                <c:pt idx="57">
                  <c:v>12280.627095908789</c:v>
                </c:pt>
                <c:pt idx="58">
                  <c:v>12464.209577464791</c:v>
                </c:pt>
                <c:pt idx="59">
                  <c:v>12647.792059020794</c:v>
                </c:pt>
                <c:pt idx="60">
                  <c:v>12831.374540576797</c:v>
                </c:pt>
                <c:pt idx="61">
                  <c:v>13014.957022132799</c:v>
                </c:pt>
                <c:pt idx="62">
                  <c:v>13198.539503688802</c:v>
                </c:pt>
                <c:pt idx="63">
                  <c:v>13382.121985244805</c:v>
                </c:pt>
                <c:pt idx="64">
                  <c:v>13565.704466800807</c:v>
                </c:pt>
                <c:pt idx="65">
                  <c:v>13749.28694835681</c:v>
                </c:pt>
                <c:pt idx="66">
                  <c:v>13932.869429912813</c:v>
                </c:pt>
                <c:pt idx="67">
                  <c:v>14116.451911468816</c:v>
                </c:pt>
                <c:pt idx="68">
                  <c:v>14300.034393024818</c:v>
                </c:pt>
                <c:pt idx="69">
                  <c:v>14483.616874580821</c:v>
                </c:pt>
                <c:pt idx="70">
                  <c:v>14667.199356136824</c:v>
                </c:pt>
                <c:pt idx="71">
                  <c:v>14850.781837692826</c:v>
                </c:pt>
                <c:pt idx="72">
                  <c:v>15034.364319248829</c:v>
                </c:pt>
                <c:pt idx="73">
                  <c:v>15217.946800804832</c:v>
                </c:pt>
                <c:pt idx="74">
                  <c:v>15401.529282360834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'1.Trend&amp;Season'!$H$3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1756</c:v>
                </c:pt>
                <c:pt idx="1">
                  <c:v>1962</c:v>
                </c:pt>
                <c:pt idx="2">
                  <c:v>2071</c:v>
                </c:pt>
                <c:pt idx="3">
                  <c:v>2746</c:v>
                </c:pt>
                <c:pt idx="4">
                  <c:v>2821</c:v>
                </c:pt>
                <c:pt idx="5">
                  <c:v>2514</c:v>
                </c:pt>
                <c:pt idx="6">
                  <c:v>2647</c:v>
                </c:pt>
                <c:pt idx="7">
                  <c:v>3501</c:v>
                </c:pt>
                <c:pt idx="8">
                  <c:v>3690</c:v>
                </c:pt>
                <c:pt idx="9">
                  <c:v>4036</c:v>
                </c:pt>
                <c:pt idx="10">
                  <c:v>3127</c:v>
                </c:pt>
                <c:pt idx="11">
                  <c:v>3227</c:v>
                </c:pt>
                <c:pt idx="12">
                  <c:v>4176</c:v>
                </c:pt>
                <c:pt idx="13">
                  <c:v>4724</c:v>
                </c:pt>
                <c:pt idx="14">
                  <c:v>5097</c:v>
                </c:pt>
                <c:pt idx="15">
                  <c:v>3992</c:v>
                </c:pt>
                <c:pt idx="16">
                  <c:v>4270</c:v>
                </c:pt>
                <c:pt idx="17">
                  <c:v>5352</c:v>
                </c:pt>
                <c:pt idx="18">
                  <c:v>5502</c:v>
                </c:pt>
                <c:pt idx="19">
                  <c:v>5484</c:v>
                </c:pt>
                <c:pt idx="20">
                  <c:v>4564</c:v>
                </c:pt>
                <c:pt idx="21">
                  <c:v>5215</c:v>
                </c:pt>
                <c:pt idx="22">
                  <c:v>6055</c:v>
                </c:pt>
                <c:pt idx="23">
                  <c:v>6246</c:v>
                </c:pt>
                <c:pt idx="24">
                  <c:v>7163</c:v>
                </c:pt>
                <c:pt idx="25">
                  <c:v>6091</c:v>
                </c:pt>
                <c:pt idx="26">
                  <c:v>5990</c:v>
                </c:pt>
                <c:pt idx="27">
                  <c:v>6649</c:v>
                </c:pt>
                <c:pt idx="28">
                  <c:v>7482</c:v>
                </c:pt>
                <c:pt idx="29">
                  <c:v>7485</c:v>
                </c:pt>
                <c:pt idx="30">
                  <c:v>6588</c:v>
                </c:pt>
                <c:pt idx="31">
                  <c:v>7024</c:v>
                </c:pt>
                <c:pt idx="32">
                  <c:v>7434</c:v>
                </c:pt>
                <c:pt idx="33">
                  <c:v>8159</c:v>
                </c:pt>
                <c:pt idx="34">
                  <c:v>9576</c:v>
                </c:pt>
                <c:pt idx="35">
                  <c:v>6848</c:v>
                </c:pt>
                <c:pt idx="36">
                  <c:v>8459</c:v>
                </c:pt>
                <c:pt idx="37">
                  <c:v>8437</c:v>
                </c:pt>
                <c:pt idx="38">
                  <c:v>8919</c:v>
                </c:pt>
                <c:pt idx="39">
                  <c:v>10045</c:v>
                </c:pt>
                <c:pt idx="40">
                  <c:v>8891</c:v>
                </c:pt>
                <c:pt idx="41">
                  <c:v>8708</c:v>
                </c:pt>
                <c:pt idx="42">
                  <c:v>10160</c:v>
                </c:pt>
                <c:pt idx="43">
                  <c:v>10004</c:v>
                </c:pt>
                <c:pt idx="44">
                  <c:v>10608</c:v>
                </c:pt>
                <c:pt idx="45">
                  <c:v>9742</c:v>
                </c:pt>
                <c:pt idx="46">
                  <c:v>8280</c:v>
                </c:pt>
                <c:pt idx="47">
                  <c:v>9626</c:v>
                </c:pt>
                <c:pt idx="48">
                  <c:v>11080</c:v>
                </c:pt>
                <c:pt idx="49">
                  <c:v>11969</c:v>
                </c:pt>
                <c:pt idx="50">
                  <c:v>10532</c:v>
                </c:pt>
                <c:pt idx="51">
                  <c:v>9688</c:v>
                </c:pt>
                <c:pt idx="52">
                  <c:v>11226</c:v>
                </c:pt>
                <c:pt idx="53">
                  <c:v>12363</c:v>
                </c:pt>
                <c:pt idx="54">
                  <c:v>12508</c:v>
                </c:pt>
                <c:pt idx="55">
                  <c:v>10859</c:v>
                </c:pt>
                <c:pt idx="56">
                  <c:v>9700</c:v>
                </c:pt>
                <c:pt idx="57">
                  <c:v>11510</c:v>
                </c:pt>
                <c:pt idx="58">
                  <c:v>14566</c:v>
                </c:pt>
                <c:pt idx="59">
                  <c:v>15138</c:v>
                </c:pt>
                <c:pt idx="60">
                  <c:v>9987</c:v>
                </c:pt>
                <c:pt idx="61">
                  <c:v>12264</c:v>
                </c:pt>
                <c:pt idx="62">
                  <c:v>13412</c:v>
                </c:pt>
                <c:pt idx="63">
                  <c:v>14713</c:v>
                </c:pt>
                <c:pt idx="64">
                  <c:v>14806</c:v>
                </c:pt>
                <c:pt idx="65">
                  <c:v>11801</c:v>
                </c:pt>
                <c:pt idx="66">
                  <c:v>13952</c:v>
                </c:pt>
                <c:pt idx="67">
                  <c:v>14198</c:v>
                </c:pt>
                <c:pt idx="68">
                  <c:v>15894</c:v>
                </c:pt>
                <c:pt idx="69">
                  <c:v>17675</c:v>
                </c:pt>
                <c:pt idx="70">
                  <c:v>12138</c:v>
                </c:pt>
                <c:pt idx="71">
                  <c:v>13679</c:v>
                </c:pt>
                <c:pt idx="72">
                  <c:v>15190</c:v>
                </c:pt>
                <c:pt idx="73">
                  <c:v>15999</c:v>
                </c:pt>
                <c:pt idx="74">
                  <c:v>18091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'1.Trend&amp;Season'!$H$4:$H$83</c:f>
              <c:numCache>
                <c:formatCode>0.00</c:formatCode>
                <c:ptCount val="80"/>
                <c:pt idx="0">
                  <c:v>1616.3086113680972</c:v>
                </c:pt>
                <c:pt idx="1">
                  <c:v>1815.3065228027885</c:v>
                </c:pt>
                <c:pt idx="2">
                  <c:v>2190.7801318629145</c:v>
                </c:pt>
                <c:pt idx="3">
                  <c:v>2549.1636124366873</c:v>
                </c:pt>
                <c:pt idx="4">
                  <c:v>2862.8347432886812</c:v>
                </c:pt>
                <c:pt idx="5">
                  <c:v>2433.0938904406926</c:v>
                </c:pt>
                <c:pt idx="6">
                  <c:v>2648.4493271909082</c:v>
                </c:pt>
                <c:pt idx="7">
                  <c:v>3111.7147870326608</c:v>
                </c:pt>
                <c:pt idx="8">
                  <c:v>3537.6459998627879</c:v>
                </c:pt>
                <c:pt idx="9">
                  <c:v>3893.051656132187</c:v>
                </c:pt>
                <c:pt idx="10">
                  <c:v>3249.8791695132882</c:v>
                </c:pt>
                <c:pt idx="11">
                  <c:v>3481.5921315790274</c:v>
                </c:pt>
                <c:pt idx="12">
                  <c:v>4032.6494422024066</c:v>
                </c:pt>
                <c:pt idx="13">
                  <c:v>4526.128387288888</c:v>
                </c:pt>
                <c:pt idx="14">
                  <c:v>4923.2685689756927</c:v>
                </c:pt>
                <c:pt idx="15">
                  <c:v>4066.6644485858833</c:v>
                </c:pt>
                <c:pt idx="16">
                  <c:v>4314.7349359671471</c:v>
                </c:pt>
                <c:pt idx="17">
                  <c:v>4953.5840973721524</c:v>
                </c:pt>
                <c:pt idx="18">
                  <c:v>5514.6107747149881</c:v>
                </c:pt>
                <c:pt idx="19">
                  <c:v>5953.4854818191989</c:v>
                </c:pt>
                <c:pt idx="20">
                  <c:v>4883.4497276584789</c:v>
                </c:pt>
                <c:pt idx="21">
                  <c:v>5147.8777403552667</c:v>
                </c:pt>
                <c:pt idx="22">
                  <c:v>5874.5187525418987</c:v>
                </c:pt>
                <c:pt idx="23">
                  <c:v>6503.0931621410891</c:v>
                </c:pt>
                <c:pt idx="24">
                  <c:v>6983.702394662705</c:v>
                </c:pt>
                <c:pt idx="25">
                  <c:v>5700.2350067310745</c:v>
                </c:pt>
                <c:pt idx="26">
                  <c:v>5981.0205447433855</c:v>
                </c:pt>
                <c:pt idx="27">
                  <c:v>6795.453407711645</c:v>
                </c:pt>
                <c:pt idx="28">
                  <c:v>7491.5755495671892</c:v>
                </c:pt>
                <c:pt idx="29">
                  <c:v>8013.9193075062103</c:v>
                </c:pt>
                <c:pt idx="30">
                  <c:v>6517.02028580367</c:v>
                </c:pt>
                <c:pt idx="31">
                  <c:v>6814.1633491315051</c:v>
                </c:pt>
                <c:pt idx="32">
                  <c:v>7716.3880628813913</c:v>
                </c:pt>
                <c:pt idx="33">
                  <c:v>8480.0579369932893</c:v>
                </c:pt>
                <c:pt idx="34">
                  <c:v>9044.1362203497174</c:v>
                </c:pt>
                <c:pt idx="35">
                  <c:v>7333.8055648762656</c:v>
                </c:pt>
                <c:pt idx="36">
                  <c:v>7647.3061535196248</c:v>
                </c:pt>
                <c:pt idx="37">
                  <c:v>8637.3227180511367</c:v>
                </c:pt>
                <c:pt idx="38">
                  <c:v>9468.5403244193894</c:v>
                </c:pt>
                <c:pt idx="39">
                  <c:v>10074.353133193223</c:v>
                </c:pt>
                <c:pt idx="40">
                  <c:v>8150.5908439488603</c:v>
                </c:pt>
                <c:pt idx="41">
                  <c:v>8480.4489579077435</c:v>
                </c:pt>
                <c:pt idx="42">
                  <c:v>9558.2573732208839</c:v>
                </c:pt>
                <c:pt idx="43">
                  <c:v>10457.02271184549</c:v>
                </c:pt>
                <c:pt idx="44">
                  <c:v>11104.570046036728</c:v>
                </c:pt>
                <c:pt idx="45">
                  <c:v>8967.3761230214568</c:v>
                </c:pt>
                <c:pt idx="46">
                  <c:v>9313.5917622958641</c:v>
                </c:pt>
                <c:pt idx="47">
                  <c:v>10479.192028390629</c:v>
                </c:pt>
                <c:pt idx="48">
                  <c:v>11445.50509927159</c:v>
                </c:pt>
                <c:pt idx="49">
                  <c:v>12134.786958880235</c:v>
                </c:pt>
                <c:pt idx="50">
                  <c:v>9784.1614020940524</c:v>
                </c:pt>
                <c:pt idx="51">
                  <c:v>10146.734566683983</c:v>
                </c:pt>
                <c:pt idx="52">
                  <c:v>11400.126683560376</c:v>
                </c:pt>
                <c:pt idx="53">
                  <c:v>12433.98748669769</c:v>
                </c:pt>
                <c:pt idx="54">
                  <c:v>13165.00387172374</c:v>
                </c:pt>
                <c:pt idx="55">
                  <c:v>10600.946681166646</c:v>
                </c:pt>
                <c:pt idx="56">
                  <c:v>10979.877371072103</c:v>
                </c:pt>
                <c:pt idx="57">
                  <c:v>12321.061338730122</c:v>
                </c:pt>
                <c:pt idx="58">
                  <c:v>13422.469874123792</c:v>
                </c:pt>
                <c:pt idx="59">
                  <c:v>14195.220784567246</c:v>
                </c:pt>
                <c:pt idx="60">
                  <c:v>11417.731960239242</c:v>
                </c:pt>
                <c:pt idx="61">
                  <c:v>11813.020175460222</c:v>
                </c:pt>
                <c:pt idx="62">
                  <c:v>13241.995993899867</c:v>
                </c:pt>
                <c:pt idx="63">
                  <c:v>14410.952261549892</c:v>
                </c:pt>
                <c:pt idx="64">
                  <c:v>15225.437697410753</c:v>
                </c:pt>
                <c:pt idx="65">
                  <c:v>12234.517239311837</c:v>
                </c:pt>
                <c:pt idx="66">
                  <c:v>12646.162979848341</c:v>
                </c:pt>
                <c:pt idx="67">
                  <c:v>14162.930649069614</c:v>
                </c:pt>
                <c:pt idx="68">
                  <c:v>15399.434648975992</c:v>
                </c:pt>
                <c:pt idx="69">
                  <c:v>16255.654610254258</c:v>
                </c:pt>
                <c:pt idx="70">
                  <c:v>13051.302518384433</c:v>
                </c:pt>
                <c:pt idx="71">
                  <c:v>13479.305784236461</c:v>
                </c:pt>
                <c:pt idx="72">
                  <c:v>15083.86530423936</c:v>
                </c:pt>
                <c:pt idx="73">
                  <c:v>16387.91703640209</c:v>
                </c:pt>
                <c:pt idx="74">
                  <c:v>17285.871523097765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'0.Regression'!$Q$2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2</c:v>
                </c:pt>
                <c:pt idx="1">
                  <c:v>2.5</c:v>
                </c:pt>
                <c:pt idx="2">
                  <c:v>2.75</c:v>
                </c:pt>
                <c:pt idx="3">
                  <c:v>2.875</c:v>
                </c:pt>
                <c:pt idx="4">
                  <c:v>2.9375</c:v>
                </c:pt>
                <c:pt idx="5">
                  <c:v>2.96875</c:v>
                </c:pt>
                <c:pt idx="6">
                  <c:v>2.984375</c:v>
                </c:pt>
                <c:pt idx="7">
                  <c:v>2.9921875</c:v>
                </c:pt>
                <c:pt idx="8">
                  <c:v>3.49609375</c:v>
                </c:pt>
                <c:pt idx="9">
                  <c:v>3.748046875</c:v>
                </c:pt>
                <c:pt idx="10">
                  <c:v>3.8740234375</c:v>
                </c:pt>
                <c:pt idx="11">
                  <c:v>3.93701171875</c:v>
                </c:pt>
                <c:pt idx="12">
                  <c:v>3.968505859375</c:v>
                </c:pt>
                <c:pt idx="13">
                  <c:v>3.9842529296875</c:v>
                </c:pt>
                <c:pt idx="14">
                  <c:v>4.49212646484375</c:v>
                </c:pt>
                <c:pt idx="15">
                  <c:v>4.746063232421875</c:v>
                </c:pt>
                <c:pt idx="16">
                  <c:v>4.8730316162109375</c:v>
                </c:pt>
                <c:pt idx="17">
                  <c:v>4.9365158081054688</c:v>
                </c:pt>
                <c:pt idx="18">
                  <c:v>4.9682579040527344</c:v>
                </c:pt>
                <c:pt idx="19">
                  <c:v>5.4841289520263672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2.3116883116883118</c:v>
                </c:pt>
                <c:pt idx="1">
                  <c:v>2.7402597402597402</c:v>
                </c:pt>
                <c:pt idx="2">
                  <c:v>3.162337662337662</c:v>
                </c:pt>
                <c:pt idx="3">
                  <c:v>3.2272727272727271</c:v>
                </c:pt>
                <c:pt idx="4">
                  <c:v>3.1866883116883113</c:v>
                </c:pt>
                <c:pt idx="5">
                  <c:v>3.1298701298701297</c:v>
                </c:pt>
                <c:pt idx="6">
                  <c:v>3.0831980519480515</c:v>
                </c:pt>
                <c:pt idx="7">
                  <c:v>3.0507305194805192</c:v>
                </c:pt>
                <c:pt idx="8">
                  <c:v>3.5299310064935061</c:v>
                </c:pt>
                <c:pt idx="9">
                  <c:v>4.0172483766233764</c:v>
                </c:pt>
                <c:pt idx="10">
                  <c:v>4.134765625</c:v>
                </c:pt>
                <c:pt idx="11">
                  <c:v>4.1304535308441555</c:v>
                </c:pt>
                <c:pt idx="12">
                  <c:v>4.0967621245941555</c:v>
                </c:pt>
                <c:pt idx="13">
                  <c:v>4.064148741883117</c:v>
                </c:pt>
                <c:pt idx="14">
                  <c:v>4.5399582107345777</c:v>
                </c:pt>
                <c:pt idx="15">
                  <c:v>5.0239210252637987</c:v>
                </c:pt>
                <c:pt idx="16">
                  <c:v>5.1389314725801549</c:v>
                </c:pt>
                <c:pt idx="17">
                  <c:v>5.1329512162642041</c:v>
                </c:pt>
                <c:pt idx="18">
                  <c:v>5.0982183481191656</c:v>
                </c:pt>
                <c:pt idx="19">
                  <c:v>5.5649805440531139</c:v>
                </c:pt>
                <c:pt idx="20">
                  <c:v>6.0404259570233227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-1</c:v>
                </c:pt>
                <c:pt idx="1">
                  <c:v>-0.18181818181818182</c:v>
                </c:pt>
                <c:pt idx="2">
                  <c:v>-0.87610619469026429</c:v>
                </c:pt>
                <c:pt idx="3">
                  <c:v>-1.8378378378378364</c:v>
                </c:pt>
                <c:pt idx="4">
                  <c:v>-2.7369165487977347</c:v>
                </c:pt>
                <c:pt idx="5">
                  <c:v>-3.5603557814485365</c:v>
                </c:pt>
                <c:pt idx="6">
                  <c:v>-4.3277661795407063</c:v>
                </c:pt>
                <c:pt idx="7">
                  <c:v>-5.0557791834387533</c:v>
                </c:pt>
                <c:pt idx="8">
                  <c:v>-2.0183877055810102</c:v>
                </c:pt>
                <c:pt idx="9">
                  <c:v>-2.3131178199305262</c:v>
                </c:pt>
                <c:pt idx="10">
                  <c:v>-3.1047734274631007</c:v>
                </c:pt>
                <c:pt idx="11">
                  <c:v>-3.9062309531623494</c:v>
                </c:pt>
                <c:pt idx="12">
                  <c:v>-4.6070267556370705</c:v>
                </c:pt>
                <c:pt idx="13">
                  <c:v>-5.2107986329877489</c:v>
                </c:pt>
                <c:pt idx="14">
                  <c:v>-2.1830028638224102</c:v>
                </c:pt>
                <c:pt idx="15">
                  <c:v>-2.4449631793533309</c:v>
                </c:pt>
                <c:pt idx="16">
                  <c:v>-3.2765428440476989</c:v>
                </c:pt>
                <c:pt idx="17">
                  <c:v>-4.0963466727558524</c:v>
                </c:pt>
                <c:pt idx="18">
                  <c:v>-4.7773481355042335</c:v>
                </c:pt>
                <c:pt idx="19">
                  <c:v>-2.0161038404742793</c:v>
                </c:pt>
                <c:pt idx="20">
                  <c:v>-2.3257941473037875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5" Type="http://schemas.openxmlformats.org/officeDocument/2006/relationships/chart" Target="../charts/chart7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3" Type="http://schemas.openxmlformats.org/officeDocument/2006/relationships/chart" Target="../charts/chart99.xml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11" Type="http://schemas.openxmlformats.org/officeDocument/2006/relationships/chart" Target="../charts/chart107.xml"/><Relationship Id="rId5" Type="http://schemas.openxmlformats.org/officeDocument/2006/relationships/chart" Target="../charts/chart101.xml"/><Relationship Id="rId10" Type="http://schemas.openxmlformats.org/officeDocument/2006/relationships/chart" Target="../charts/chart106.xml"/><Relationship Id="rId4" Type="http://schemas.openxmlformats.org/officeDocument/2006/relationships/chart" Target="../charts/chart100.xml"/><Relationship Id="rId9" Type="http://schemas.openxmlformats.org/officeDocument/2006/relationships/chart" Target="../charts/chart10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4" Type="http://schemas.openxmlformats.org/officeDocument/2006/relationships/chart" Target="../charts/chart1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1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5.xml"/><Relationship Id="rId1" Type="http://schemas.openxmlformats.org/officeDocument/2006/relationships/chart" Target="../charts/chart11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7.xml"/><Relationship Id="rId1" Type="http://schemas.openxmlformats.org/officeDocument/2006/relationships/chart" Target="../charts/chart1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D574949-539F-4534-82BC-D2C1435E5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6D0836-7E3C-43C6-8DBA-B6E4669C4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50DC081-9EB9-4C3D-A246-CC5842D76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DD2CBFB-3B2A-4718-B837-591D032CF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9C655F5-9BF2-4C17-BEF9-67781CD85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A8A8927-ED61-434A-B38C-60BA4FFC3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D736E1-9945-4709-9794-475827D6E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092BA8-2270-4E33-8C28-BCC51118B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DCF23B-BF64-4E43-BA96-1684A5E24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C628BE-E08A-41CA-9984-6F950E662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C77932C-71D6-4675-B15A-5516AA66E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0EBF8E1-1198-4E5E-AC1C-E5ACA3DCD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3209FF3-A23C-4C18-AD9F-9C5549928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B734C32-C5B0-48D3-ADAC-A24306F93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6FF9C85-E2BF-4B94-AE17-3BCE003F9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097989C-6A1B-42EB-BF17-C9708DD58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0482AAD-3157-4016-935B-380F932E5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E1AD1D1-4D45-42B9-BE43-3E2D29660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F18DF-16D7-4B83-B050-F338EA791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644A8-33A1-4561-B49A-F64CFC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EE3F32-9F18-4285-AC65-B9F1F96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E20FC-428E-43F8-83D6-7B43A12A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F23B1E-55B9-4144-9B2F-63561CEE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4A7571-B516-4DC0-B3C7-12FED4F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DFDF4-575E-4F00-9130-EA84D1E2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22C5FDB-6293-47B9-BB4A-CDB6129BC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E939318-BE16-4DA0-AD1E-F492EDBFD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FC14422-0DB4-4630-B4CD-6E7080BC4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67D2386-A918-40E4-B753-3CE1CD3F4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C77971-DDE0-472D-8F1F-122EF1FD6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B7CDB4-1955-491B-AE02-A46A80CB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466734-688E-48EC-BE5F-6A63F5C3B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3779E6-369E-460B-8950-04503D3A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49C925A-DD9A-49C7-BE99-F7443A64D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7413A1F-EFC6-4753-91F9-73EDB0483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5187AB-250C-41E1-A8E2-423BFBCDA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C100689-F370-4FD1-A875-D2DEDE37F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3C88F46-D835-42E1-B316-90328CDF7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F371EAA-6501-45D3-849C-37CBC3A23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4BDE6C5-AA28-4075-9AAA-8C173BF69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6271B17-26EA-426E-A238-6F2BCD6D3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C21AE5-7615-4E8A-BDE2-B82D318FD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7506B2-D728-44BF-A5F7-C037E3251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DE8FE0-9065-47B0-B9CB-24C9364AE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B95F08-9F2B-40FF-BECA-FCD1222C6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0B403A-F716-4EB5-8C54-3172C2F7A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125A4-912C-4924-8257-F4495D585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F1BD071-EE74-4043-9270-6433EB9E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1027544-7D77-405D-BE95-E02B0AB46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598C781-8979-496B-AE9D-CA0A877F4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43CC05D-1393-47BC-8D75-2E2F4F192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6068347-A088-43BF-9C6E-BA07C58E7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C4556D0-4A54-43F2-A3D6-52BECE7C9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9B1587-DFE2-4A61-99F3-E7F20D601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29068B-E818-4390-87F6-E32AE93C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782271-2434-4044-8A43-D325DBFC9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EE4189-1271-4CDD-A888-70AEA36F5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B2F3FF-CA22-4D33-9521-627EC0DF7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C5935C-5FFE-466F-B25C-1BC06CCFE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3A38689-2A4F-4FB0-B0C2-803A0EB5F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A9E646D-79BA-4449-BBAB-070E2DF80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34149A6-B745-402C-9FD8-FAF1A0254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13E09A9-3B09-40BF-AFE0-07A436DC0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31C3575-450B-4848-898C-53683D367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E606054-252E-44A7-BD8A-D0F2483FD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5977F6-6C84-40C5-B099-DD4E57124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478707-6958-41C6-9892-2A97E61E9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E1A5E39-32D8-48D6-967A-2A6AB987B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E37678-2221-4519-AD34-2ECE55021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19614E-D4E2-440E-94B2-DECB5EC1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16CEE5A-DF41-4321-B2EE-DD01821AD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ECD9EFF-3917-462B-9D5C-43284D940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D4492B3-D389-4F30-B7A0-EA2A07F2E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D746803-D479-4258-8EF4-E2D5EF63A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6DEF274-3DF7-4492-BCF4-414B2FEB0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B593D4E-B5DC-4166-94F4-840F36B1D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0D3EFF2-7A42-4F84-88E1-190DB6F58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00D4A6-2415-4023-8CEE-638215DEE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1539E4-5805-4779-87A5-324588B50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C81CE7-44C6-4D6D-B706-CCA6A86F3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3A96EE-F614-46E1-B980-4B8DC3750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939B43F-6F27-4801-AA27-E8F574634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98DE371-4792-46D0-9E4C-8297FE8A7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01D5BF-30FA-4632-B2F7-443DED756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C89DB9B-3161-4D97-92E6-79B9A7675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64F4262-F2E9-4909-9562-02A4B8E22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E07F3DD-0BAB-46B8-8417-8804F7E8A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ADFC1BA-2451-42D2-911F-45B9F63EB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C5CDA68-9409-4260-8DEC-3DADCA6C6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85B9D8-6508-40DF-B403-16D47AF6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1686C3-4206-4711-A0F5-3420BC5D3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B9ADD6-4CB4-4495-8009-A5FA57A6A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FF42D1-7A38-4D7D-9469-3F83920B3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431FFF-B113-4DD0-8FE1-C77C2A61B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A73ED86-DCB3-4E53-BCE9-49497E575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ED2AB16-AA6A-423C-89B6-35B21EF88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A5CEDC8-9413-4D16-970B-8CFB758DF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6767467-B947-4C5E-91B8-F2CC52D18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D360FD-0597-4E7F-B6FE-B7B423987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0F1D923-B639-4E83-9DFE-1DEABE07A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D965AAF-2954-4F95-A3A7-E63B7C366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227086</xdr:colOff>
      <xdr:row>8</xdr:row>
      <xdr:rowOff>16655</xdr:rowOff>
    </xdr:from>
    <xdr:to>
      <xdr:col>15</xdr:col>
      <xdr:colOff>79124</xdr:colOff>
      <xdr:row>23</xdr:row>
      <xdr:rowOff>138110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277945</xdr:colOff>
      <xdr:row>8</xdr:row>
      <xdr:rowOff>39568</xdr:rowOff>
    </xdr:from>
    <xdr:to>
      <xdr:col>22</xdr:col>
      <xdr:colOff>482109</xdr:colOff>
      <xdr:row>23</xdr:row>
      <xdr:rowOff>177994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259444</xdr:colOff>
      <xdr:row>21</xdr:row>
      <xdr:rowOff>2065</xdr:rowOff>
    </xdr:from>
    <xdr:to>
      <xdr:col>15</xdr:col>
      <xdr:colOff>114968</xdr:colOff>
      <xdr:row>36</xdr:row>
      <xdr:rowOff>145710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228600</xdr:colOff>
      <xdr:row>21</xdr:row>
      <xdr:rowOff>57150</xdr:rowOff>
    </xdr:from>
    <xdr:to>
      <xdr:col>23</xdr:col>
      <xdr:colOff>161925</xdr:colOff>
      <xdr:row>37</xdr:row>
      <xdr:rowOff>15240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497087</xdr:colOff>
      <xdr:row>2</xdr:row>
      <xdr:rowOff>72030</xdr:rowOff>
    </xdr:from>
    <xdr:to>
      <xdr:col>26</xdr:col>
      <xdr:colOff>59531</xdr:colOff>
      <xdr:row>20</xdr:row>
      <xdr:rowOff>148828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307"/>
  <sheetViews>
    <sheetView tabSelected="1" topLeftCell="F1" zoomScale="96" zoomScaleNormal="96" workbookViewId="0">
      <selection activeCell="Y16" sqref="Y16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 ca="1">G2&amp;" - "&amp;H2</f>
        <v>20 - 25</v>
      </c>
      <c r="G2" s="104">
        <f ca="1">Y4</f>
        <v>20</v>
      </c>
      <c r="H2" s="105">
        <f t="shared" ref="H2:H14" ca="1" si="0">G2+$Y$3</f>
        <v>25</v>
      </c>
      <c r="I2" s="160">
        <f ca="1">COUNTIF($B$3:$B$86, "&lt;"&amp;H2)</f>
        <v>1</v>
      </c>
      <c r="J2" s="106">
        <f ca="1">I2</f>
        <v>1</v>
      </c>
      <c r="K2" s="107">
        <f t="shared" ref="K2:K14" ca="1" si="1">J2/$J$15</f>
        <v>3.5714285714285712E-2</v>
      </c>
      <c r="L2" s="108">
        <f t="shared" ref="L2:L14" ca="1" si="2">I2/$J$15</f>
        <v>3.5714285714285712E-2</v>
      </c>
      <c r="N2" s="128" t="s">
        <v>12</v>
      </c>
      <c r="O2" s="131">
        <f ca="1">AVERAGE($B$3:$B$86)</f>
        <v>46.285714285714285</v>
      </c>
      <c r="P2" s="131">
        <f t="shared" ref="P2:Q2" ca="1" si="3">AVERAGE($B$3:$B$86)</f>
        <v>46.285714285714285</v>
      </c>
      <c r="Q2" s="131">
        <f t="shared" ca="1" si="3"/>
        <v>46.285714285714285</v>
      </c>
      <c r="R2" s="131">
        <f ca="1">AVERAGE($D$3:$D$86)</f>
        <v>46.285714285714285</v>
      </c>
      <c r="V2" s="94" t="s">
        <v>102</v>
      </c>
      <c r="Y2" s="94">
        <f ca="1">ROUND(O6/10,0)</f>
        <v>5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f ca="1">AU3</f>
        <v>51</v>
      </c>
      <c r="C3" s="110">
        <f ca="1">AV3</f>
        <v>22</v>
      </c>
      <c r="D3" s="111">
        <f ca="1">AS3</f>
        <v>27</v>
      </c>
      <c r="E3" s="112">
        <f ca="1">AW3</f>
        <v>34</v>
      </c>
      <c r="F3" s="113" t="str">
        <f t="shared" ref="F3:F14" ca="1" si="4">G3&amp;" - "&amp;H3</f>
        <v>25 - 30</v>
      </c>
      <c r="G3" s="114">
        <f ca="1">H2</f>
        <v>25</v>
      </c>
      <c r="H3" s="115">
        <f t="shared" ca="1" si="0"/>
        <v>30</v>
      </c>
      <c r="I3" s="160">
        <f t="shared" ref="I3:I14" ca="1" si="5">COUNTIF($B$3:$B$86, "&lt;"&amp;H3)</f>
        <v>5</v>
      </c>
      <c r="J3" s="116">
        <f ca="1">I3-I2</f>
        <v>4</v>
      </c>
      <c r="K3" s="117">
        <f t="shared" ca="1" si="1"/>
        <v>0.14285714285714285</v>
      </c>
      <c r="L3" s="118">
        <f t="shared" ca="1" si="2"/>
        <v>0.17857142857142858</v>
      </c>
      <c r="N3" s="152" t="s">
        <v>99</v>
      </c>
      <c r="O3" s="158">
        <f ca="1">MEDIAN(B$3:B$86)</f>
        <v>45</v>
      </c>
      <c r="P3" s="158">
        <f t="shared" ref="P3:R3" ca="1" si="6">MEDIAN(C$3:C$86)</f>
        <v>45</v>
      </c>
      <c r="Q3" s="158">
        <f t="shared" ca="1" si="6"/>
        <v>45</v>
      </c>
      <c r="R3" s="158">
        <f t="shared" ca="1" si="6"/>
        <v>45</v>
      </c>
      <c r="V3" s="94" t="s">
        <v>103</v>
      </c>
      <c r="Y3" s="94">
        <f ca="1">ROUND(Y2,-LEN(Y2)+1)</f>
        <v>5</v>
      </c>
      <c r="AN3" s="97">
        <v>1</v>
      </c>
      <c r="AO3" s="97">
        <f ca="1">ABS(_xlfn.NORM.INV(RAND(),$AQ$1,$AS$1))</f>
        <v>15.871947282255013</v>
      </c>
      <c r="AP3" s="97">
        <f ca="1">SMALL($AO$3:$AO$30,ROWS(AO$3:AO3))</f>
        <v>15.871947282255013</v>
      </c>
      <c r="AQ3" s="119">
        <f ca="1">AR3+RAND()</f>
        <v>1.6877159078645279</v>
      </c>
      <c r="AR3" s="119">
        <v>1</v>
      </c>
      <c r="AS3" s="86">
        <f ca="1">ROUNDUP(AP3*AQ3,0)</f>
        <v>27</v>
      </c>
      <c r="AT3" s="86">
        <f ca="1">RAND()</f>
        <v>0.615877780683876</v>
      </c>
      <c r="AU3" s="86">
        <f ca="1">INDEX($AS$3:$AS$30,MATCH(SMALL($AT$3:$AT$30,ROWS(AT$3:AT3)),$AT$3:$AT$30,0))</f>
        <v>51</v>
      </c>
      <c r="AV3" s="86">
        <f ca="1">SMALL($AS$3:$AS$30,ROWS(AV$3:AV3))</f>
        <v>22</v>
      </c>
      <c r="AW3" s="94">
        <f ca="1">VLOOKUP(SMALL($BB$3:$BB$16,AX3),$BB$3:$BC$30,2,0)</f>
        <v>34</v>
      </c>
      <c r="AX3" s="94">
        <v>1</v>
      </c>
      <c r="BA3" s="94">
        <v>1</v>
      </c>
      <c r="BB3" s="94">
        <f ca="1">RAND()</f>
        <v>0.98617162322104346</v>
      </c>
      <c r="BC3" s="94">
        <f ca="1">AV3</f>
        <v>22</v>
      </c>
    </row>
    <row r="4" spans="1:55" ht="17.25" thickBot="1" x14ac:dyDescent="0.35">
      <c r="A4" s="9">
        <v>2</v>
      </c>
      <c r="B4" s="109">
        <f t="shared" ref="B4:B30" ca="1" si="7">AU4</f>
        <v>74</v>
      </c>
      <c r="C4" s="110">
        <f t="shared" ref="C4:C30" ca="1" si="8">AV4</f>
        <v>25</v>
      </c>
      <c r="D4" s="111">
        <f t="shared" ref="D4:D30" ca="1" si="9">AS4</f>
        <v>42</v>
      </c>
      <c r="E4" s="112">
        <f t="shared" ref="E4:E30" ca="1" si="10">AW4</f>
        <v>61</v>
      </c>
      <c r="F4" s="113" t="str">
        <f t="shared" ca="1" si="4"/>
        <v>30 - 35</v>
      </c>
      <c r="G4" s="114">
        <f t="shared" ref="G4:G13" ca="1" si="11">H3</f>
        <v>30</v>
      </c>
      <c r="H4" s="115">
        <f t="shared" ca="1" si="0"/>
        <v>35</v>
      </c>
      <c r="I4" s="160">
        <f t="shared" ca="1" si="5"/>
        <v>8</v>
      </c>
      <c r="J4" s="116">
        <f t="shared" ref="J4:J14" ca="1" si="12">I4-I3</f>
        <v>3</v>
      </c>
      <c r="K4" s="117">
        <f t="shared" ca="1" si="1"/>
        <v>0.10714285714285714</v>
      </c>
      <c r="L4" s="118">
        <f t="shared" ca="1" si="2"/>
        <v>0.2857142857142857</v>
      </c>
      <c r="N4" s="129" t="s">
        <v>13</v>
      </c>
      <c r="O4" s="132">
        <f ca="1">MAX(B$3:B$86)</f>
        <v>74</v>
      </c>
      <c r="P4" s="132">
        <f t="shared" ref="P4:R4" ca="1" si="13">MAX(C$3:C$86)</f>
        <v>74</v>
      </c>
      <c r="Q4" s="132">
        <f t="shared" ca="1" si="13"/>
        <v>74</v>
      </c>
      <c r="R4" s="132">
        <f t="shared" ca="1" si="13"/>
        <v>74</v>
      </c>
      <c r="V4" s="94" t="s">
        <v>104</v>
      </c>
      <c r="Y4" s="94">
        <f ca="1">Y3*INT(O5/Y3)</f>
        <v>20</v>
      </c>
      <c r="AN4" s="97">
        <v>2</v>
      </c>
      <c r="AO4" s="97">
        <f t="shared" ref="AO4:AO30" ca="1" si="14">ABS(_xlfn.NORM.INV(RAND(),$AQ$1,$AS$1))</f>
        <v>34.8865016284498</v>
      </c>
      <c r="AP4" s="97">
        <f ca="1">SMALL($AO$3:$AO$30,ROWS(AO$3:AO4))</f>
        <v>16.562830029667836</v>
      </c>
      <c r="AQ4" s="119">
        <f t="shared" ref="AQ4:AQ30" ca="1" si="15">AR4+RAND()</f>
        <v>2.4945122137489344</v>
      </c>
      <c r="AR4" s="119">
        <v>1.5</v>
      </c>
      <c r="AS4" s="86">
        <f t="shared" ref="AS4:AS30" ca="1" si="16">ROUNDUP(AP4*AQ4,0)</f>
        <v>42</v>
      </c>
      <c r="AT4" s="86">
        <f t="shared" ref="AT4:AT30" ca="1" si="17">RAND()</f>
        <v>0.60162239418158192</v>
      </c>
      <c r="AU4" s="86">
        <f ca="1">INDEX($AS$3:$AS$30,MATCH(SMALL($AT$3:$AT$30,ROWS(AT$3:AT4)),$AT$3:$AT$30,0))</f>
        <v>74</v>
      </c>
      <c r="AV4" s="86">
        <f ca="1">SMALL($AS$3:$AS$30,ROWS(AV$3:AV4))</f>
        <v>25</v>
      </c>
      <c r="AW4" s="94">
        <f ca="1">VLOOKUP(SMALL($BB$17:$BB$30,AX4),$BB$17:$BC$30,2,0)</f>
        <v>61</v>
      </c>
      <c r="AX4" s="94">
        <v>1</v>
      </c>
      <c r="BA4" s="94">
        <v>2</v>
      </c>
      <c r="BB4" s="94">
        <f t="shared" ref="BB4:BB30" ca="1" si="18">RAND()</f>
        <v>0.51662129395047474</v>
      </c>
      <c r="BC4" s="94">
        <f t="shared" ref="BC4:BC30" ca="1" si="19">AV4</f>
        <v>25</v>
      </c>
    </row>
    <row r="5" spans="1:55" ht="17.25" thickBot="1" x14ac:dyDescent="0.35">
      <c r="A5" s="9">
        <v>3</v>
      </c>
      <c r="B5" s="109">
        <f t="shared" ca="1" si="7"/>
        <v>40</v>
      </c>
      <c r="C5" s="110">
        <f t="shared" ca="1" si="8"/>
        <v>26</v>
      </c>
      <c r="D5" s="111">
        <f t="shared" ca="1" si="9"/>
        <v>46</v>
      </c>
      <c r="E5" s="112">
        <f t="shared" ca="1" si="10"/>
        <v>51</v>
      </c>
      <c r="F5" s="113" t="str">
        <f t="shared" ca="1" si="4"/>
        <v>35 - 40</v>
      </c>
      <c r="G5" s="114">
        <f t="shared" ca="1" si="11"/>
        <v>35</v>
      </c>
      <c r="H5" s="115">
        <f t="shared" ca="1" si="0"/>
        <v>40</v>
      </c>
      <c r="I5" s="160">
        <f t="shared" ca="1" si="5"/>
        <v>11</v>
      </c>
      <c r="J5" s="116">
        <f t="shared" ca="1" si="12"/>
        <v>3</v>
      </c>
      <c r="K5" s="117">
        <f t="shared" ca="1" si="1"/>
        <v>0.10714285714285714</v>
      </c>
      <c r="L5" s="118">
        <f t="shared" ca="1" si="2"/>
        <v>0.39285714285714285</v>
      </c>
      <c r="N5" s="129" t="s">
        <v>14</v>
      </c>
      <c r="O5" s="132">
        <f ca="1">MIN(B$3:B$84)</f>
        <v>22</v>
      </c>
      <c r="P5" s="132">
        <f t="shared" ref="P5:R5" ca="1" si="20">MIN(C$3:C$84)</f>
        <v>22</v>
      </c>
      <c r="Q5" s="132">
        <f t="shared" ca="1" si="20"/>
        <v>22</v>
      </c>
      <c r="R5" s="132">
        <f t="shared" ca="1" si="20"/>
        <v>22</v>
      </c>
      <c r="V5" s="94" t="s">
        <v>101</v>
      </c>
      <c r="Y5" s="94">
        <f ca="1">ROUNDUP(O4/Y3,0)</f>
        <v>15</v>
      </c>
      <c r="AN5" s="97">
        <v>3</v>
      </c>
      <c r="AO5" s="97">
        <f t="shared" ca="1" si="14"/>
        <v>23.569079404715986</v>
      </c>
      <c r="AP5" s="97">
        <f ca="1">SMALL($AO$3:$AO$30,ROWS(AO$3:AO5))</f>
        <v>17.306218046560375</v>
      </c>
      <c r="AQ5" s="119">
        <f t="shared" ca="1" si="15"/>
        <v>2.6217974063321612</v>
      </c>
      <c r="AR5" s="119">
        <v>2</v>
      </c>
      <c r="AS5" s="86">
        <f t="shared" ca="1" si="16"/>
        <v>46</v>
      </c>
      <c r="AT5" s="86">
        <f t="shared" ca="1" si="17"/>
        <v>0.9674620324344344</v>
      </c>
      <c r="AU5" s="86">
        <f ca="1">INDEX($AS$3:$AS$30,MATCH(SMALL($AT$3:$AT$30,ROWS(AT$3:AT5)),$AT$3:$AT$30,0))</f>
        <v>40</v>
      </c>
      <c r="AV5" s="86">
        <f ca="1">SMALL($AS$3:$AS$30,ROWS(AV$3:AV5))</f>
        <v>26</v>
      </c>
      <c r="AW5" s="94">
        <f ca="1">VLOOKUP(SMALL($BB$17:$BB$30,AX5),$BB$17:$BC$30,2,0)</f>
        <v>51</v>
      </c>
      <c r="AX5" s="94">
        <v>2</v>
      </c>
      <c r="BA5" s="94">
        <v>3</v>
      </c>
      <c r="BB5" s="94">
        <f t="shared" ca="1" si="18"/>
        <v>0.85937840457049131</v>
      </c>
      <c r="BC5" s="94">
        <f t="shared" ca="1" si="19"/>
        <v>26</v>
      </c>
    </row>
    <row r="6" spans="1:55" ht="17.25" thickBot="1" x14ac:dyDescent="0.35">
      <c r="A6" s="9">
        <v>4</v>
      </c>
      <c r="B6" s="109">
        <f t="shared" ca="1" si="7"/>
        <v>26</v>
      </c>
      <c r="C6" s="110">
        <f t="shared" ca="1" si="8"/>
        <v>27</v>
      </c>
      <c r="D6" s="111">
        <f t="shared" ca="1" si="9"/>
        <v>33</v>
      </c>
      <c r="E6" s="112">
        <f t="shared" ca="1" si="10"/>
        <v>29</v>
      </c>
      <c r="F6" s="113" t="str">
        <f t="shared" ca="1" si="4"/>
        <v>40 - 45</v>
      </c>
      <c r="G6" s="114">
        <f t="shared" ca="1" si="11"/>
        <v>40</v>
      </c>
      <c r="H6" s="115">
        <f t="shared" ca="1" si="0"/>
        <v>45</v>
      </c>
      <c r="I6" s="160">
        <f t="shared" ca="1" si="5"/>
        <v>14</v>
      </c>
      <c r="J6" s="116">
        <f t="shared" ca="1" si="12"/>
        <v>3</v>
      </c>
      <c r="K6" s="117">
        <f t="shared" ca="1" si="1"/>
        <v>0.10714285714285714</v>
      </c>
      <c r="L6" s="118">
        <f t="shared" ca="1" si="2"/>
        <v>0.5</v>
      </c>
      <c r="N6" s="129" t="s">
        <v>5</v>
      </c>
      <c r="O6" s="132">
        <f ca="1">O4-O5</f>
        <v>52</v>
      </c>
      <c r="P6" s="132">
        <f t="shared" ref="P6:R6" ca="1" si="21">P4-P5</f>
        <v>52</v>
      </c>
      <c r="Q6" s="132">
        <f t="shared" ca="1" si="21"/>
        <v>52</v>
      </c>
      <c r="R6" s="132">
        <f t="shared" ca="1" si="21"/>
        <v>52</v>
      </c>
      <c r="V6" s="102" t="s">
        <v>105</v>
      </c>
      <c r="W6" s="102"/>
      <c r="X6" s="102"/>
      <c r="Y6" s="94">
        <f ca="1">Y5*Y3</f>
        <v>75</v>
      </c>
      <c r="AN6" s="97">
        <v>4</v>
      </c>
      <c r="AO6" s="97">
        <f t="shared" ca="1" si="14"/>
        <v>30.740441306471887</v>
      </c>
      <c r="AP6" s="97">
        <f ca="1">SMALL($AO$3:$AO$30,ROWS(AO$3:AO6))</f>
        <v>19.072439470915171</v>
      </c>
      <c r="AQ6" s="119">
        <f t="shared" ca="1" si="15"/>
        <v>1.7237831567847204</v>
      </c>
      <c r="AR6" s="119">
        <v>1</v>
      </c>
      <c r="AS6" s="86">
        <f t="shared" ca="1" si="16"/>
        <v>33</v>
      </c>
      <c r="AT6" s="86">
        <f t="shared" ca="1" si="17"/>
        <v>0.85377622481654691</v>
      </c>
      <c r="AU6" s="86">
        <f ca="1">INDEX($AS$3:$AS$30,MATCH(SMALL($AT$3:$AT$30,ROWS(AT$3:AT6)),$AT$3:$AT$30,0))</f>
        <v>26</v>
      </c>
      <c r="AV6" s="86">
        <f ca="1">SMALL($AS$3:$AS$30,ROWS(AV$3:AV6))</f>
        <v>27</v>
      </c>
      <c r="AW6" s="94">
        <f ca="1">VLOOKUP(SMALL($BB$3:$BB$16,AX6),$BB$3:$BC$30,2,0)</f>
        <v>29</v>
      </c>
      <c r="AX6" s="94">
        <v>2</v>
      </c>
      <c r="BA6" s="94">
        <v>4</v>
      </c>
      <c r="BB6" s="94">
        <f t="shared" ca="1" si="18"/>
        <v>0.55938588409274859</v>
      </c>
      <c r="BC6" s="94">
        <f t="shared" ca="1" si="19"/>
        <v>27</v>
      </c>
    </row>
    <row r="7" spans="1:55" ht="17.25" thickBot="1" x14ac:dyDescent="0.35">
      <c r="A7" s="9">
        <v>5</v>
      </c>
      <c r="B7" s="109">
        <f t="shared" ca="1" si="7"/>
        <v>33</v>
      </c>
      <c r="C7" s="110">
        <f t="shared" ca="1" si="8"/>
        <v>29</v>
      </c>
      <c r="D7" s="111">
        <f t="shared" ca="1" si="9"/>
        <v>25</v>
      </c>
      <c r="E7" s="112">
        <f t="shared" ca="1" si="10"/>
        <v>33</v>
      </c>
      <c r="F7" s="113" t="str">
        <f t="shared" ca="1" si="4"/>
        <v>45 - 50</v>
      </c>
      <c r="G7" s="114">
        <f t="shared" ca="1" si="11"/>
        <v>45</v>
      </c>
      <c r="H7" s="115">
        <f t="shared" ca="1" si="0"/>
        <v>50</v>
      </c>
      <c r="I7" s="160">
        <f t="shared" ca="1" si="5"/>
        <v>17</v>
      </c>
      <c r="J7" s="116">
        <f t="shared" ca="1" si="12"/>
        <v>3</v>
      </c>
      <c r="K7" s="117">
        <f t="shared" ca="1" si="1"/>
        <v>0.10714285714285714</v>
      </c>
      <c r="L7" s="118">
        <f t="shared" ca="1" si="2"/>
        <v>0.6071428571428571</v>
      </c>
      <c r="N7" s="129" t="s">
        <v>15</v>
      </c>
      <c r="O7" s="132">
        <f ca="1">_xlfn.STDEV.S(B$3:B$86)</f>
        <v>15.167844015003975</v>
      </c>
      <c r="P7" s="132">
        <f t="shared" ref="P7:R7" ca="1" si="22">_xlfn.STDEV.S(C$3:C$86)</f>
        <v>15.167844015003975</v>
      </c>
      <c r="Q7" s="132">
        <f t="shared" ca="1" si="22"/>
        <v>15.167844015003975</v>
      </c>
      <c r="R7" s="132">
        <f t="shared" ca="1" si="22"/>
        <v>15.167844015003975</v>
      </c>
      <c r="V7" s="94" t="s">
        <v>106</v>
      </c>
      <c r="Y7" s="94">
        <v>4</v>
      </c>
      <c r="AN7" s="97">
        <v>5</v>
      </c>
      <c r="AO7" s="97">
        <f t="shared" ca="1" si="14"/>
        <v>20.352819426550912</v>
      </c>
      <c r="AP7" s="97">
        <f ca="1">SMALL($AO$3:$AO$30,ROWS(AO$3:AO7))</f>
        <v>19.915264657323494</v>
      </c>
      <c r="AQ7" s="119">
        <f t="shared" ca="1" si="15"/>
        <v>1.2324644333021639</v>
      </c>
      <c r="AR7" s="119">
        <f>AR3</f>
        <v>1</v>
      </c>
      <c r="AS7" s="86">
        <f t="shared" ca="1" si="16"/>
        <v>25</v>
      </c>
      <c r="AT7" s="86">
        <f t="shared" ca="1" si="17"/>
        <v>0.51018117882204672</v>
      </c>
      <c r="AU7" s="86">
        <f ca="1">INDEX($AS$3:$AS$30,MATCH(SMALL($AT$3:$AT$30,ROWS(AT$3:AT7)),$AT$3:$AT$30,0))</f>
        <v>33</v>
      </c>
      <c r="AV7" s="86">
        <f ca="1">SMALL($AS$3:$AS$30,ROWS(AV$3:AV7))</f>
        <v>29</v>
      </c>
      <c r="AW7" s="94">
        <f ca="1">VLOOKUP(SMALL($BB$3:$BB$16,AX7),$BB$3:$BC$30,2,0)</f>
        <v>33</v>
      </c>
      <c r="AX7" s="94">
        <f>2+AX3</f>
        <v>3</v>
      </c>
      <c r="BA7" s="94">
        <v>5</v>
      </c>
      <c r="BB7" s="94">
        <f t="shared" ca="1" si="18"/>
        <v>5.8330049735955347E-2</v>
      </c>
      <c r="BC7" s="94">
        <f t="shared" ca="1" si="19"/>
        <v>29</v>
      </c>
    </row>
    <row r="8" spans="1:55" ht="17.25" thickBot="1" x14ac:dyDescent="0.35">
      <c r="A8" s="9">
        <v>6</v>
      </c>
      <c r="B8" s="109">
        <f t="shared" ca="1" si="7"/>
        <v>39</v>
      </c>
      <c r="C8" s="110">
        <f t="shared" ca="1" si="8"/>
        <v>33</v>
      </c>
      <c r="D8" s="111">
        <f t="shared" ca="1" si="9"/>
        <v>39</v>
      </c>
      <c r="E8" s="112">
        <f t="shared" ca="1" si="10"/>
        <v>59</v>
      </c>
      <c r="F8" s="113" t="str">
        <f t="shared" ca="1" si="4"/>
        <v>50 - 55</v>
      </c>
      <c r="G8" s="114">
        <f t="shared" ca="1" si="11"/>
        <v>50</v>
      </c>
      <c r="H8" s="115">
        <f t="shared" ca="1" si="0"/>
        <v>55</v>
      </c>
      <c r="I8" s="160">
        <f t="shared" ca="1" si="5"/>
        <v>19</v>
      </c>
      <c r="J8" s="116">
        <f t="shared" ca="1" si="12"/>
        <v>2</v>
      </c>
      <c r="K8" s="117">
        <f t="shared" ca="1" si="1"/>
        <v>7.1428571428571425E-2</v>
      </c>
      <c r="L8" s="118">
        <f t="shared" ca="1" si="2"/>
        <v>0.6785714285714286</v>
      </c>
      <c r="N8" s="129" t="s">
        <v>16</v>
      </c>
      <c r="O8" s="132">
        <f ca="1">O7/O2</f>
        <v>0.32770033365749329</v>
      </c>
      <c r="P8" s="132">
        <f t="shared" ref="P8:R8" ca="1" si="23">P7/P2</f>
        <v>0.32770033365749329</v>
      </c>
      <c r="Q8" s="132">
        <f t="shared" ca="1" si="23"/>
        <v>0.32770033365749329</v>
      </c>
      <c r="R8" s="132">
        <f t="shared" ca="1" si="23"/>
        <v>0.32770033365749329</v>
      </c>
      <c r="AN8" s="97">
        <v>6</v>
      </c>
      <c r="AO8" s="97">
        <f t="shared" ca="1" si="14"/>
        <v>30.660717732116179</v>
      </c>
      <c r="AP8" s="97">
        <f ca="1">SMALL($AO$3:$AO$30,ROWS(AO$3:AO8))</f>
        <v>20.352819426550912</v>
      </c>
      <c r="AQ8" s="119">
        <f t="shared" ca="1" si="15"/>
        <v>1.8772000644812625</v>
      </c>
      <c r="AR8" s="119">
        <f t="shared" ref="AR8:AR30" si="24">AR4</f>
        <v>1.5</v>
      </c>
      <c r="AS8" s="86">
        <f t="shared" ca="1" si="16"/>
        <v>39</v>
      </c>
      <c r="AT8" s="86">
        <f t="shared" ca="1" si="17"/>
        <v>6.5000852538750542E-2</v>
      </c>
      <c r="AU8" s="86">
        <f ca="1">INDEX($AS$3:$AS$30,MATCH(SMALL($AT$3:$AT$30,ROWS(AT$3:AT8)),$AT$3:$AT$30,0))</f>
        <v>39</v>
      </c>
      <c r="AV8" s="86">
        <f ca="1">SMALL($AS$3:$AS$30,ROWS(AV$3:AV8))</f>
        <v>33</v>
      </c>
      <c r="AW8" s="94">
        <f ca="1">VLOOKUP(SMALL($BB$17:$BB$30,AX8),$BB$17:$BC$30,2,0)</f>
        <v>59</v>
      </c>
      <c r="AX8" s="94">
        <f>2+AX4</f>
        <v>3</v>
      </c>
      <c r="BA8" s="94">
        <v>6</v>
      </c>
      <c r="BB8" s="94">
        <f t="shared" ca="1" si="18"/>
        <v>0.12555551055070202</v>
      </c>
      <c r="BC8" s="94">
        <f t="shared" ca="1" si="19"/>
        <v>33</v>
      </c>
    </row>
    <row r="9" spans="1:55" ht="17.25" thickBot="1" x14ac:dyDescent="0.35">
      <c r="A9" s="9">
        <v>7</v>
      </c>
      <c r="B9" s="109">
        <f t="shared" ca="1" si="7"/>
        <v>59</v>
      </c>
      <c r="C9" s="110">
        <f t="shared" ca="1" si="8"/>
        <v>33</v>
      </c>
      <c r="D9" s="111">
        <f t="shared" ca="1" si="9"/>
        <v>61</v>
      </c>
      <c r="E9" s="112">
        <f t="shared" ca="1" si="10"/>
        <v>48</v>
      </c>
      <c r="F9" s="113" t="str">
        <f t="shared" ca="1" si="4"/>
        <v>55 - 60</v>
      </c>
      <c r="G9" s="114">
        <f t="shared" ca="1" si="11"/>
        <v>55</v>
      </c>
      <c r="H9" s="115">
        <f t="shared" ca="1" si="0"/>
        <v>60</v>
      </c>
      <c r="I9" s="160">
        <f t="shared" ca="1" si="5"/>
        <v>21</v>
      </c>
      <c r="J9" s="116">
        <f t="shared" ca="1" si="12"/>
        <v>2</v>
      </c>
      <c r="K9" s="117">
        <f t="shared" ca="1" si="1"/>
        <v>7.1428571428571425E-2</v>
      </c>
      <c r="L9" s="118">
        <f t="shared" ca="1" si="2"/>
        <v>0.75</v>
      </c>
      <c r="N9" s="152" t="s">
        <v>100</v>
      </c>
      <c r="O9" s="153">
        <f ca="1">O2/O3</f>
        <v>1.0285714285714285</v>
      </c>
      <c r="P9" s="153">
        <f t="shared" ref="P9:R9" ca="1" si="25">P2/P3</f>
        <v>1.0285714285714285</v>
      </c>
      <c r="Q9" s="153">
        <f t="shared" ca="1" si="25"/>
        <v>1.0285714285714285</v>
      </c>
      <c r="R9" s="153">
        <f t="shared" ca="1" si="25"/>
        <v>1.0285714285714285</v>
      </c>
      <c r="AN9" s="97">
        <v>8</v>
      </c>
      <c r="AO9" s="97">
        <f t="shared" ca="1" si="14"/>
        <v>21.189449041767695</v>
      </c>
      <c r="AP9" s="97">
        <f ca="1">SMALL($AO$3:$AO$30,ROWS(AO$3:AO9))</f>
        <v>20.532993032345999</v>
      </c>
      <c r="AQ9" s="119">
        <f t="shared" ca="1" si="15"/>
        <v>2.9383006619243113</v>
      </c>
      <c r="AR9" s="119">
        <f t="shared" si="24"/>
        <v>2</v>
      </c>
      <c r="AS9" s="86">
        <f t="shared" ca="1" si="16"/>
        <v>61</v>
      </c>
      <c r="AT9" s="86">
        <f t="shared" ca="1" si="17"/>
        <v>0.33089170264685475</v>
      </c>
      <c r="AU9" s="86">
        <f ca="1">INDEX($AS$3:$AS$30,MATCH(SMALL($AT$3:$AT$30,ROWS(AT$3:AT9)),$AT$3:$AT$30,0))</f>
        <v>59</v>
      </c>
      <c r="AV9" s="86">
        <f ca="1">SMALL($AS$3:$AS$30,ROWS(AV$3:AV9))</f>
        <v>33</v>
      </c>
      <c r="AW9" s="94">
        <f ca="1">VLOOKUP(SMALL($BB$17:$BB$30,AX9),$BB$17:$BC$30,2,0)</f>
        <v>48</v>
      </c>
      <c r="AX9" s="94">
        <f>2+AX5</f>
        <v>4</v>
      </c>
      <c r="BA9" s="94">
        <v>7</v>
      </c>
      <c r="BB9" s="94">
        <f t="shared" ca="1" si="18"/>
        <v>0.27106145454646613</v>
      </c>
      <c r="BC9" s="94">
        <f t="shared" ca="1" si="19"/>
        <v>33</v>
      </c>
    </row>
    <row r="10" spans="1:55" ht="17.25" thickBot="1" x14ac:dyDescent="0.35">
      <c r="A10" s="9">
        <v>8</v>
      </c>
      <c r="B10" s="109">
        <f t="shared" ca="1" si="7"/>
        <v>50</v>
      </c>
      <c r="C10" s="110">
        <f t="shared" ca="1" si="8"/>
        <v>34</v>
      </c>
      <c r="D10" s="111">
        <f t="shared" ca="1" si="9"/>
        <v>33</v>
      </c>
      <c r="E10" s="112">
        <f t="shared" ca="1" si="10"/>
        <v>38</v>
      </c>
      <c r="F10" s="113" t="str">
        <f t="shared" ca="1" si="4"/>
        <v>60 - 65</v>
      </c>
      <c r="G10" s="114">
        <f t="shared" ca="1" si="11"/>
        <v>60</v>
      </c>
      <c r="H10" s="115">
        <f t="shared" ca="1" si="0"/>
        <v>65</v>
      </c>
      <c r="I10" s="160">
        <f t="shared" ca="1" si="5"/>
        <v>24</v>
      </c>
      <c r="J10" s="116">
        <f t="shared" ca="1" si="12"/>
        <v>3</v>
      </c>
      <c r="K10" s="117">
        <f t="shared" ca="1" si="1"/>
        <v>0.10714285714285714</v>
      </c>
      <c r="L10" s="118">
        <f t="shared" ca="1" si="2"/>
        <v>0.8571428571428571</v>
      </c>
      <c r="N10" s="130" t="s">
        <v>91</v>
      </c>
      <c r="O10" s="133">
        <f ca="1">O6/O2</f>
        <v>1.1234567901234569</v>
      </c>
      <c r="P10" s="133">
        <f t="shared" ref="P10:R10" ca="1" si="26">P6/P2</f>
        <v>1.1234567901234569</v>
      </c>
      <c r="Q10" s="133">
        <f t="shared" ca="1" si="26"/>
        <v>1.1234567901234569</v>
      </c>
      <c r="R10" s="133">
        <f t="shared" ca="1" si="26"/>
        <v>1.1234567901234569</v>
      </c>
      <c r="AN10" s="97">
        <v>7</v>
      </c>
      <c r="AO10" s="97">
        <f t="shared" ca="1" si="14"/>
        <v>21.599205701334974</v>
      </c>
      <c r="AP10" s="97">
        <f ca="1">SMALL($AO$3:$AO$30,ROWS(AO$3:AO10))</f>
        <v>21.189449041767695</v>
      </c>
      <c r="AQ10" s="119">
        <f t="shared" ca="1" si="15"/>
        <v>1.547432458550797</v>
      </c>
      <c r="AR10" s="119">
        <f t="shared" si="24"/>
        <v>1</v>
      </c>
      <c r="AS10" s="86">
        <f t="shared" ca="1" si="16"/>
        <v>33</v>
      </c>
      <c r="AT10" s="86">
        <f t="shared" ca="1" si="17"/>
        <v>3.2937458837936084E-2</v>
      </c>
      <c r="AU10" s="86">
        <f ca="1">INDEX($AS$3:$AS$30,MATCH(SMALL($AT$3:$AT$30,ROWS(AT$3:AT10)),$AT$3:$AT$30,0))</f>
        <v>50</v>
      </c>
      <c r="AV10" s="86">
        <f ca="1">SMALL($AS$3:$AS$30,ROWS(AV$3:AV10))</f>
        <v>34</v>
      </c>
      <c r="AW10" s="94">
        <f ca="1">VLOOKUP(SMALL($BB$3:$BB$16,AX10),$BB$3:$BC$30,2,0)</f>
        <v>38</v>
      </c>
      <c r="AX10" s="94">
        <f>2+AX6</f>
        <v>4</v>
      </c>
      <c r="BA10" s="94">
        <v>8</v>
      </c>
      <c r="BB10" s="94">
        <f t="shared" ca="1" si="18"/>
        <v>4.4837478088851634E-3</v>
      </c>
      <c r="BC10" s="94">
        <f t="shared" ca="1" si="19"/>
        <v>34</v>
      </c>
    </row>
    <row r="11" spans="1:55" ht="17.25" thickBot="1" x14ac:dyDescent="0.35">
      <c r="A11" s="9">
        <v>9</v>
      </c>
      <c r="B11" s="109">
        <f t="shared" ca="1" si="7"/>
        <v>69</v>
      </c>
      <c r="C11" s="110">
        <f t="shared" ca="1" si="8"/>
        <v>38</v>
      </c>
      <c r="D11" s="111">
        <f t="shared" ca="1" si="9"/>
        <v>22</v>
      </c>
      <c r="E11" s="112">
        <f t="shared" ca="1" si="10"/>
        <v>39</v>
      </c>
      <c r="F11" s="113" t="str">
        <f t="shared" ca="1" si="4"/>
        <v>65 - 70</v>
      </c>
      <c r="G11" s="114">
        <f t="shared" ca="1" si="11"/>
        <v>65</v>
      </c>
      <c r="H11" s="115">
        <f t="shared" ca="1" si="0"/>
        <v>70</v>
      </c>
      <c r="I11" s="160">
        <f t="shared" ca="1" si="5"/>
        <v>27</v>
      </c>
      <c r="J11" s="116">
        <f t="shared" ca="1" si="12"/>
        <v>3</v>
      </c>
      <c r="K11" s="117">
        <f t="shared" ca="1" si="1"/>
        <v>0.10714285714285714</v>
      </c>
      <c r="L11" s="118">
        <f t="shared" ca="1" si="2"/>
        <v>0.9642857142857143</v>
      </c>
      <c r="AN11" s="97">
        <v>12</v>
      </c>
      <c r="AO11" s="97">
        <f t="shared" ca="1" si="14"/>
        <v>23.851987343924407</v>
      </c>
      <c r="AP11" s="97">
        <f ca="1">SMALL($AO$3:$AO$30,ROWS(AO$3:AO11))</f>
        <v>21.599205701334974</v>
      </c>
      <c r="AQ11" s="119">
        <f t="shared" ca="1" si="15"/>
        <v>1.0061902657570876</v>
      </c>
      <c r="AR11" s="119">
        <f t="shared" si="24"/>
        <v>1</v>
      </c>
      <c r="AS11" s="86">
        <f t="shared" ca="1" si="16"/>
        <v>22</v>
      </c>
      <c r="AT11" s="86">
        <f t="shared" ca="1" si="17"/>
        <v>0.29929721601296155</v>
      </c>
      <c r="AU11" s="86">
        <f ca="1">INDEX($AS$3:$AS$30,MATCH(SMALL($AT$3:$AT$30,ROWS(AT$3:AT11)),$AT$3:$AT$30,0))</f>
        <v>69</v>
      </c>
      <c r="AV11" s="86">
        <f ca="1">SMALL($AS$3:$AS$30,ROWS(AV$3:AV11))</f>
        <v>38</v>
      </c>
      <c r="AW11" s="94">
        <f ca="1">VLOOKUP(SMALL($BB$3:$BB$16,AX11),$BB$3:$BC$30,2,0)</f>
        <v>39</v>
      </c>
      <c r="AX11" s="94">
        <f t="shared" ref="AX11:AX30" si="27">2+AX7</f>
        <v>5</v>
      </c>
      <c r="BA11" s="94">
        <v>9</v>
      </c>
      <c r="BB11" s="94">
        <f t="shared" ca="1" si="18"/>
        <v>0.22146714164802139</v>
      </c>
      <c r="BC11" s="94">
        <f t="shared" ca="1" si="19"/>
        <v>38</v>
      </c>
    </row>
    <row r="12" spans="1:55" ht="17.25" thickBot="1" x14ac:dyDescent="0.35">
      <c r="A12" s="9">
        <v>10</v>
      </c>
      <c r="B12" s="109">
        <f t="shared" ca="1" si="7"/>
        <v>66</v>
      </c>
      <c r="C12" s="110">
        <f t="shared" ca="1" si="8"/>
        <v>38</v>
      </c>
      <c r="D12" s="111">
        <f t="shared" ca="1" si="9"/>
        <v>48</v>
      </c>
      <c r="E12" s="112">
        <f t="shared" ca="1" si="10"/>
        <v>63</v>
      </c>
      <c r="F12" s="113" t="str">
        <f t="shared" ca="1" si="4"/>
        <v>70 - 75</v>
      </c>
      <c r="G12" s="114">
        <f t="shared" ca="1" si="11"/>
        <v>70</v>
      </c>
      <c r="H12" s="115">
        <f t="shared" ca="1" si="0"/>
        <v>75</v>
      </c>
      <c r="I12" s="160">
        <f t="shared" ca="1" si="5"/>
        <v>28</v>
      </c>
      <c r="J12" s="116">
        <f t="shared" ca="1" si="12"/>
        <v>1</v>
      </c>
      <c r="K12" s="117">
        <f t="shared" ca="1" si="1"/>
        <v>3.5714285714285712E-2</v>
      </c>
      <c r="L12" s="118">
        <f t="shared" ca="1" si="2"/>
        <v>1</v>
      </c>
      <c r="AN12" s="97">
        <v>9</v>
      </c>
      <c r="AO12" s="97">
        <f t="shared" ca="1" si="14"/>
        <v>29.872917288697312</v>
      </c>
      <c r="AP12" s="97">
        <f ca="1">SMALL($AO$3:$AO$30,ROWS(AO$3:AO12))</f>
        <v>23.569079404715986</v>
      </c>
      <c r="AQ12" s="119">
        <f t="shared" ca="1" si="15"/>
        <v>2.0013895128794474</v>
      </c>
      <c r="AR12" s="119">
        <f t="shared" si="24"/>
        <v>1.5</v>
      </c>
      <c r="AS12" s="86">
        <f t="shared" ca="1" si="16"/>
        <v>48</v>
      </c>
      <c r="AT12" s="86">
        <f t="shared" ca="1" si="17"/>
        <v>0.68500183830527361</v>
      </c>
      <c r="AU12" s="86">
        <f ca="1">INDEX($AS$3:$AS$30,MATCH(SMALL($AT$3:$AT$30,ROWS(AT$3:AT12)),$AT$3:$AT$30,0))</f>
        <v>66</v>
      </c>
      <c r="AV12" s="86">
        <f ca="1">SMALL($AS$3:$AS$30,ROWS(AV$3:AV12))</f>
        <v>38</v>
      </c>
      <c r="AW12" s="94">
        <f ca="1">VLOOKUP(SMALL($BB$17:$BB$30,AX12),$BB$17:$BC$30,2,0)</f>
        <v>63</v>
      </c>
      <c r="AX12" s="94">
        <f t="shared" si="27"/>
        <v>5</v>
      </c>
      <c r="BA12" s="94">
        <v>10</v>
      </c>
      <c r="BB12" s="94">
        <f t="shared" ca="1" si="18"/>
        <v>0.74911639392044493</v>
      </c>
      <c r="BC12" s="94">
        <f t="shared" ca="1" si="19"/>
        <v>38</v>
      </c>
    </row>
    <row r="13" spans="1:55" ht="17.25" thickBot="1" x14ac:dyDescent="0.35">
      <c r="A13" s="9">
        <v>11</v>
      </c>
      <c r="B13" s="109">
        <f t="shared" ca="1" si="7"/>
        <v>63</v>
      </c>
      <c r="C13" s="110">
        <f t="shared" ca="1" si="8"/>
        <v>39</v>
      </c>
      <c r="D13" s="111">
        <f t="shared" ca="1" si="9"/>
        <v>50</v>
      </c>
      <c r="E13" s="112">
        <f t="shared" ca="1" si="10"/>
        <v>66</v>
      </c>
      <c r="F13" s="113" t="str">
        <f t="shared" ca="1" si="4"/>
        <v>75 - 80</v>
      </c>
      <c r="G13" s="114">
        <f t="shared" ca="1" si="11"/>
        <v>75</v>
      </c>
      <c r="H13" s="115">
        <f t="shared" ca="1" si="0"/>
        <v>80</v>
      </c>
      <c r="I13" s="160">
        <f t="shared" ca="1" si="5"/>
        <v>28</v>
      </c>
      <c r="J13" s="116">
        <f t="shared" ca="1" si="12"/>
        <v>0</v>
      </c>
      <c r="K13" s="117">
        <f t="shared" ca="1" si="1"/>
        <v>0</v>
      </c>
      <c r="L13" s="118">
        <f t="shared" ca="1" si="2"/>
        <v>1</v>
      </c>
      <c r="AN13" s="97">
        <v>10</v>
      </c>
      <c r="AO13" s="97">
        <f t="shared" ca="1" si="14"/>
        <v>26.407198926348954</v>
      </c>
      <c r="AP13" s="97">
        <f ca="1">SMALL($AO$3:$AO$30,ROWS(AO$3:AO13))</f>
        <v>23.618953353371147</v>
      </c>
      <c r="AQ13" s="119">
        <f t="shared" ca="1" si="15"/>
        <v>2.0820876374349426</v>
      </c>
      <c r="AR13" s="119">
        <f t="shared" si="24"/>
        <v>2</v>
      </c>
      <c r="AS13" s="86">
        <f t="shared" ca="1" si="16"/>
        <v>50</v>
      </c>
      <c r="AT13" s="86">
        <f t="shared" ca="1" si="17"/>
        <v>0.10342807090423833</v>
      </c>
      <c r="AU13" s="86">
        <f ca="1">INDEX($AS$3:$AS$30,MATCH(SMALL($AT$3:$AT$30,ROWS(AT$3:AT13)),$AT$3:$AT$30,0))</f>
        <v>63</v>
      </c>
      <c r="AV13" s="86">
        <f ca="1">SMALL($AS$3:$AS$30,ROWS(AV$3:AV13))</f>
        <v>39</v>
      </c>
      <c r="AW13" s="94">
        <f ca="1">VLOOKUP(SMALL($BB$17:$BB$30,AX13),$BB$17:$BC$30,2,0)</f>
        <v>66</v>
      </c>
      <c r="AX13" s="94">
        <f t="shared" si="27"/>
        <v>6</v>
      </c>
      <c r="BA13" s="94">
        <v>11</v>
      </c>
      <c r="BB13" s="94">
        <f t="shared" ca="1" si="18"/>
        <v>0.23415035954342112</v>
      </c>
      <c r="BC13" s="94">
        <f t="shared" ca="1" si="19"/>
        <v>39</v>
      </c>
    </row>
    <row r="14" spans="1:55" ht="17.25" thickBot="1" x14ac:dyDescent="0.35">
      <c r="A14" s="9">
        <v>12</v>
      </c>
      <c r="B14" s="109">
        <f t="shared" ca="1" si="7"/>
        <v>63</v>
      </c>
      <c r="C14" s="110">
        <f t="shared" ca="1" si="8"/>
        <v>40</v>
      </c>
      <c r="D14" s="111">
        <f t="shared" ca="1" si="9"/>
        <v>38</v>
      </c>
      <c r="E14" s="112">
        <f t="shared" ca="1" si="10"/>
        <v>33</v>
      </c>
      <c r="F14" s="120" t="str">
        <f t="shared" ca="1" si="4"/>
        <v>80 - 85</v>
      </c>
      <c r="G14" s="121">
        <f ca="1">H13</f>
        <v>80</v>
      </c>
      <c r="H14" s="122">
        <f t="shared" ca="1" si="0"/>
        <v>85</v>
      </c>
      <c r="I14" s="161">
        <f t="shared" ca="1" si="5"/>
        <v>28</v>
      </c>
      <c r="J14" s="123">
        <f t="shared" ca="1" si="12"/>
        <v>0</v>
      </c>
      <c r="K14" s="124">
        <f t="shared" ca="1" si="1"/>
        <v>0</v>
      </c>
      <c r="L14" s="125">
        <f t="shared" ca="1" si="2"/>
        <v>1</v>
      </c>
      <c r="AN14" s="97">
        <v>11</v>
      </c>
      <c r="AO14" s="97">
        <f t="shared" ca="1" si="14"/>
        <v>17.306218046560375</v>
      </c>
      <c r="AP14" s="97">
        <f ca="1">SMALL($AO$3:$AO$30,ROWS(AO$3:AO14))</f>
        <v>23.851987343924407</v>
      </c>
      <c r="AQ14" s="119">
        <f t="shared" ca="1" si="15"/>
        <v>1.5792932340924561</v>
      </c>
      <c r="AR14" s="119">
        <f t="shared" si="24"/>
        <v>1</v>
      </c>
      <c r="AS14" s="86">
        <f t="shared" ca="1" si="16"/>
        <v>38</v>
      </c>
      <c r="AT14" s="86">
        <f t="shared" ca="1" si="17"/>
        <v>0.86484295867222716</v>
      </c>
      <c r="AU14" s="86">
        <f ca="1">INDEX($AS$3:$AS$30,MATCH(SMALL($AT$3:$AT$30,ROWS(AT$3:AT14)),$AT$3:$AT$30,0))</f>
        <v>63</v>
      </c>
      <c r="AV14" s="86">
        <f ca="1">SMALL($AS$3:$AS$30,ROWS(AV$3:AV14))</f>
        <v>40</v>
      </c>
      <c r="AW14" s="94">
        <f ca="1">VLOOKUP(SMALL($BB$3:$BB$16,AX14),$BB$3:$BC$30,2,0)</f>
        <v>33</v>
      </c>
      <c r="AX14" s="94">
        <f t="shared" si="27"/>
        <v>6</v>
      </c>
      <c r="BA14" s="94">
        <v>12</v>
      </c>
      <c r="BB14" s="94">
        <f t="shared" ca="1" si="18"/>
        <v>0.705313080682334</v>
      </c>
      <c r="BC14" s="94">
        <f t="shared" ca="1" si="19"/>
        <v>40</v>
      </c>
    </row>
    <row r="15" spans="1:55" ht="16.5" x14ac:dyDescent="0.3">
      <c r="A15" s="9">
        <v>13</v>
      </c>
      <c r="B15" s="109">
        <f t="shared" ca="1" si="7"/>
        <v>22</v>
      </c>
      <c r="C15" s="110">
        <f t="shared" ca="1" si="8"/>
        <v>42</v>
      </c>
      <c r="D15" s="111">
        <f t="shared" ca="1" si="9"/>
        <v>26</v>
      </c>
      <c r="E15" s="112">
        <f t="shared" ca="1" si="10"/>
        <v>44</v>
      </c>
      <c r="F15" s="126"/>
      <c r="G15" s="116"/>
      <c r="H15" s="116"/>
      <c r="I15" s="116"/>
      <c r="J15" s="116">
        <f ca="1">SUM(J2:J14)</f>
        <v>28</v>
      </c>
      <c r="K15" s="117">
        <f ca="1">SUM(K2:K14)</f>
        <v>0.99999999999999978</v>
      </c>
      <c r="L15" s="117"/>
      <c r="AN15" s="97">
        <v>14</v>
      </c>
      <c r="AO15" s="97">
        <f t="shared" ca="1" si="14"/>
        <v>24.115638933666443</v>
      </c>
      <c r="AP15" s="97">
        <f ca="1">SMALL($AO$3:$AO$30,ROWS(AO$3:AO15))</f>
        <v>24.115638933666443</v>
      </c>
      <c r="AQ15" s="119">
        <f t="shared" ca="1" si="15"/>
        <v>1.0711888825432401</v>
      </c>
      <c r="AR15" s="119">
        <f t="shared" si="24"/>
        <v>1</v>
      </c>
      <c r="AS15" s="86">
        <f t="shared" ca="1" si="16"/>
        <v>26</v>
      </c>
      <c r="AT15" s="86">
        <f t="shared" ca="1" si="17"/>
        <v>1.8217446763804213E-2</v>
      </c>
      <c r="AU15" s="86">
        <f ca="1">INDEX($AS$3:$AS$30,MATCH(SMALL($AT$3:$AT$30,ROWS(AT$3:AT15)),$AT$3:$AT$30,0))</f>
        <v>22</v>
      </c>
      <c r="AV15" s="86">
        <f ca="1">SMALL($AS$3:$AS$30,ROWS(AV$3:AV15))</f>
        <v>42</v>
      </c>
      <c r="AW15" s="94">
        <f ca="1">VLOOKUP(SMALL($BB$3:$BB$16,AX15),$BB$3:$BC$30,2,0)</f>
        <v>44</v>
      </c>
      <c r="AX15" s="94">
        <f t="shared" si="27"/>
        <v>7</v>
      </c>
      <c r="BA15" s="94">
        <v>13</v>
      </c>
      <c r="BB15" s="94">
        <f t="shared" ca="1" si="18"/>
        <v>0.58202349552624333</v>
      </c>
      <c r="BC15" s="94">
        <f t="shared" ca="1" si="19"/>
        <v>42</v>
      </c>
    </row>
    <row r="16" spans="1:55" ht="16.5" x14ac:dyDescent="0.3">
      <c r="A16" s="9">
        <v>14</v>
      </c>
      <c r="B16" s="109">
        <f t="shared" ca="1" si="7"/>
        <v>61</v>
      </c>
      <c r="C16" s="110">
        <f t="shared" ca="1" si="8"/>
        <v>44</v>
      </c>
      <c r="D16" s="111">
        <f t="shared" ca="1" si="9"/>
        <v>44</v>
      </c>
      <c r="E16" s="112">
        <f t="shared" ca="1" si="10"/>
        <v>48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4"/>
        <v>31.786513348887663</v>
      </c>
      <c r="AP16" s="97">
        <f ca="1">SMALL($AO$3:$AO$30,ROWS(AO$3:AO16))</f>
        <v>25.428144396813444</v>
      </c>
      <c r="AQ16" s="119">
        <f t="shared" ca="1" si="15"/>
        <v>1.6988053778636478</v>
      </c>
      <c r="AR16" s="119">
        <f t="shared" si="24"/>
        <v>1.5</v>
      </c>
      <c r="AS16" s="86">
        <f t="shared" ca="1" si="16"/>
        <v>44</v>
      </c>
      <c r="AT16" s="86">
        <f t="shared" ca="1" si="17"/>
        <v>0.50280209055656067</v>
      </c>
      <c r="AU16" s="86">
        <f ca="1">INDEX($AS$3:$AS$30,MATCH(SMALL($AT$3:$AT$30,ROWS(AT$3:AT16)),$AT$3:$AT$30,0))</f>
        <v>61</v>
      </c>
      <c r="AV16" s="86">
        <f ca="1">SMALL($AS$3:$AS$30,ROWS(AV$3:AV16))</f>
        <v>44</v>
      </c>
      <c r="AW16" s="94">
        <f ca="1">VLOOKUP(SMALL($BB$17:$BB$30,AX16),$BB$17:$BC$30,2,0)</f>
        <v>48</v>
      </c>
      <c r="AX16" s="94">
        <f t="shared" si="27"/>
        <v>7</v>
      </c>
      <c r="BA16" s="94">
        <v>14</v>
      </c>
      <c r="BB16" s="94">
        <f t="shared" ca="1" si="18"/>
        <v>0.33848834355218405</v>
      </c>
      <c r="BC16" s="94">
        <f t="shared" ca="1" si="19"/>
        <v>44</v>
      </c>
    </row>
    <row r="17" spans="1:63" ht="16.5" x14ac:dyDescent="0.3">
      <c r="A17" s="9">
        <v>15</v>
      </c>
      <c r="B17" s="109">
        <f t="shared" ca="1" si="7"/>
        <v>29</v>
      </c>
      <c r="C17" s="110">
        <f t="shared" ca="1" si="8"/>
        <v>46</v>
      </c>
      <c r="D17" s="111">
        <f t="shared" ca="1" si="9"/>
        <v>74</v>
      </c>
      <c r="E17" s="112">
        <f t="shared" ca="1" si="10"/>
        <v>69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4"/>
        <v>26.425292910093869</v>
      </c>
      <c r="AP17" s="97">
        <f ca="1">SMALL($AO$3:$AO$30,ROWS(AO$3:AO17))</f>
        <v>25.614302227446583</v>
      </c>
      <c r="AQ17" s="119">
        <f t="shared" ca="1" si="15"/>
        <v>2.8678600231633533</v>
      </c>
      <c r="AR17" s="119">
        <f t="shared" si="24"/>
        <v>2</v>
      </c>
      <c r="AS17" s="86">
        <f t="shared" ca="1" si="16"/>
        <v>74</v>
      </c>
      <c r="AT17" s="86">
        <f t="shared" ca="1" si="17"/>
        <v>1.1569089395336518E-2</v>
      </c>
      <c r="AU17" s="86">
        <f ca="1">INDEX($AS$3:$AS$30,MATCH(SMALL($AT$3:$AT$30,ROWS(AT$3:AT17)),$AT$3:$AT$30,0))</f>
        <v>29</v>
      </c>
      <c r="AV17" s="86">
        <f ca="1">SMALL($AS$3:$AS$30,ROWS(AV$3:AV17))</f>
        <v>46</v>
      </c>
      <c r="AW17" s="94">
        <f ca="1">VLOOKUP(SMALL($BB$17:$BB$30,AX17),$BB$17:$BC$30,2,0)</f>
        <v>69</v>
      </c>
      <c r="AX17" s="94">
        <f t="shared" si="27"/>
        <v>8</v>
      </c>
      <c r="BA17" s="94">
        <v>15</v>
      </c>
      <c r="BB17" s="94">
        <f t="shared" ca="1" si="18"/>
        <v>0.99492869123287708</v>
      </c>
      <c r="BC17" s="94">
        <f t="shared" ca="1" si="19"/>
        <v>46</v>
      </c>
    </row>
    <row r="18" spans="1:63" ht="16.5" x14ac:dyDescent="0.3">
      <c r="A18" s="9">
        <v>16</v>
      </c>
      <c r="B18" s="109">
        <f t="shared" ca="1" si="7"/>
        <v>48</v>
      </c>
      <c r="C18" s="110">
        <f t="shared" ca="1" si="8"/>
        <v>48</v>
      </c>
      <c r="D18" s="111">
        <f t="shared" ca="1" si="9"/>
        <v>29</v>
      </c>
      <c r="E18" s="112">
        <f t="shared" ca="1" si="10"/>
        <v>25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4"/>
        <v>25.614302227446583</v>
      </c>
      <c r="AP18" s="97">
        <f ca="1">SMALL($AO$3:$AO$30,ROWS(AO$3:AO18))</f>
        <v>26.175661517617737</v>
      </c>
      <c r="AQ18" s="119">
        <f t="shared" ca="1" si="15"/>
        <v>1.0789118656790391</v>
      </c>
      <c r="AR18" s="119">
        <f t="shared" si="24"/>
        <v>1</v>
      </c>
      <c r="AS18" s="86">
        <f t="shared" ca="1" si="16"/>
        <v>29</v>
      </c>
      <c r="AT18" s="86">
        <f t="shared" ca="1" si="17"/>
        <v>0.39103744853417233</v>
      </c>
      <c r="AU18" s="86">
        <f ca="1">INDEX($AS$3:$AS$30,MATCH(SMALL($AT$3:$AT$30,ROWS(AT$3:AT18)),$AT$3:$AT$30,0))</f>
        <v>48</v>
      </c>
      <c r="AV18" s="86">
        <f ca="1">SMALL($AS$3:$AS$30,ROWS(AV$3:AV18))</f>
        <v>48</v>
      </c>
      <c r="AW18" s="94">
        <f ca="1">VLOOKUP(SMALL($BB$3:$BB$16,AX18),$BB$3:$BC$30,2,0)</f>
        <v>25</v>
      </c>
      <c r="AX18" s="94">
        <f t="shared" si="27"/>
        <v>8</v>
      </c>
      <c r="BA18" s="94">
        <v>16</v>
      </c>
      <c r="BB18" s="94">
        <f t="shared" ca="1" si="18"/>
        <v>0.81922784348565636</v>
      </c>
      <c r="BC18" s="94">
        <f t="shared" ca="1" si="19"/>
        <v>48</v>
      </c>
    </row>
    <row r="19" spans="1:63" ht="16.5" x14ac:dyDescent="0.3">
      <c r="A19" s="9">
        <v>17</v>
      </c>
      <c r="B19" s="109">
        <f t="shared" ca="1" si="7"/>
        <v>44</v>
      </c>
      <c r="C19" s="110">
        <f t="shared" ca="1" si="8"/>
        <v>48</v>
      </c>
      <c r="D19" s="111">
        <f t="shared" ca="1" si="9"/>
        <v>48</v>
      </c>
      <c r="E19" s="112">
        <f t="shared" ca="1" si="10"/>
        <v>27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4"/>
        <v>23.618953353371147</v>
      </c>
      <c r="AP19" s="97">
        <f ca="1">SMALL($AO$3:$AO$30,ROWS(AO$3:AO19))</f>
        <v>26.407198926348954</v>
      </c>
      <c r="AQ19" s="119">
        <f t="shared" ca="1" si="15"/>
        <v>1.8167077688198914</v>
      </c>
      <c r="AR19" s="119">
        <f t="shared" si="24"/>
        <v>1</v>
      </c>
      <c r="AS19" s="86">
        <f t="shared" ca="1" si="16"/>
        <v>48</v>
      </c>
      <c r="AT19" s="86">
        <f t="shared" ca="1" si="17"/>
        <v>0.46500142760497976</v>
      </c>
      <c r="AU19" s="86">
        <f ca="1">INDEX($AS$3:$AS$30,MATCH(SMALL($AT$3:$AT$30,ROWS(AT$3:AT19)),$AT$3:$AT$30,0))</f>
        <v>44</v>
      </c>
      <c r="AV19" s="86">
        <f ca="1">SMALL($AS$3:$AS$30,ROWS(AV$3:AV19))</f>
        <v>48</v>
      </c>
      <c r="AW19" s="94">
        <f ca="1">VLOOKUP(SMALL($BB$3:$BB$16,AX19),$BB$3:$BC$30,2,0)</f>
        <v>27</v>
      </c>
      <c r="AX19" s="94">
        <f t="shared" si="27"/>
        <v>9</v>
      </c>
      <c r="BA19" s="94">
        <v>17</v>
      </c>
      <c r="BB19" s="94">
        <f t="shared" ca="1" si="18"/>
        <v>0.7354537881896509</v>
      </c>
      <c r="BC19" s="94">
        <f t="shared" ca="1" si="19"/>
        <v>48</v>
      </c>
    </row>
    <row r="20" spans="1:63" ht="16.5" x14ac:dyDescent="0.3">
      <c r="A20" s="9">
        <v>18</v>
      </c>
      <c r="B20" s="109">
        <f t="shared" ca="1" si="7"/>
        <v>25</v>
      </c>
      <c r="C20" s="110">
        <f t="shared" ca="1" si="8"/>
        <v>50</v>
      </c>
      <c r="D20" s="111">
        <f t="shared" ca="1" si="9"/>
        <v>63</v>
      </c>
      <c r="E20" s="112">
        <f t="shared" ca="1" si="10"/>
        <v>69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4"/>
        <v>32.471407581848759</v>
      </c>
      <c r="AP20" s="97">
        <f ca="1">SMALL($AO$3:$AO$30,ROWS(AO$3:AO20))</f>
        <v>26.425292910093869</v>
      </c>
      <c r="AQ20" s="119">
        <f t="shared" ca="1" si="15"/>
        <v>2.3702531975689936</v>
      </c>
      <c r="AR20" s="119">
        <f t="shared" si="24"/>
        <v>1.5</v>
      </c>
      <c r="AS20" s="86">
        <f t="shared" ca="1" si="16"/>
        <v>63</v>
      </c>
      <c r="AT20" s="86">
        <f t="shared" ca="1" si="17"/>
        <v>0.20689521882403161</v>
      </c>
      <c r="AU20" s="86">
        <f ca="1">INDEX($AS$3:$AS$30,MATCH(SMALL($AT$3:$AT$30,ROWS(AT$3:AT20)),$AT$3:$AT$30,0))</f>
        <v>25</v>
      </c>
      <c r="AV20" s="86">
        <f ca="1">SMALL($AS$3:$AS$30,ROWS(AV$3:AV20))</f>
        <v>50</v>
      </c>
      <c r="AW20" s="94">
        <f ca="1">VLOOKUP(SMALL($BB$17:$BB$30,AX20),$BB$17:$BC$30,2,0)</f>
        <v>69</v>
      </c>
      <c r="AX20" s="94">
        <f t="shared" si="27"/>
        <v>9</v>
      </c>
      <c r="BA20" s="94">
        <v>18</v>
      </c>
      <c r="BB20" s="94">
        <f t="shared" ca="1" si="18"/>
        <v>0.97245042432056095</v>
      </c>
      <c r="BC20" s="94">
        <f t="shared" ca="1" si="19"/>
        <v>50</v>
      </c>
    </row>
    <row r="21" spans="1:63" ht="16.5" x14ac:dyDescent="0.3">
      <c r="A21" s="9">
        <v>19</v>
      </c>
      <c r="B21" s="109">
        <f t="shared" ca="1" si="7"/>
        <v>42</v>
      </c>
      <c r="C21" s="110">
        <f t="shared" ca="1" si="8"/>
        <v>51</v>
      </c>
      <c r="D21" s="111">
        <f t="shared" ca="1" si="9"/>
        <v>69</v>
      </c>
      <c r="E21" s="112">
        <f t="shared" ca="1" si="10"/>
        <v>63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4"/>
        <v>16.562830029667836</v>
      </c>
      <c r="AP21" s="97">
        <f ca="1">SMALL($AO$3:$AO$30,ROWS(AO$3:AO21))</f>
        <v>27.372682729848712</v>
      </c>
      <c r="AQ21" s="119">
        <f t="shared" ca="1" si="15"/>
        <v>2.5148564405458131</v>
      </c>
      <c r="AR21" s="119">
        <f t="shared" si="24"/>
        <v>2</v>
      </c>
      <c r="AS21" s="86">
        <f t="shared" ca="1" si="16"/>
        <v>69</v>
      </c>
      <c r="AT21" s="86">
        <f t="shared" ca="1" si="17"/>
        <v>0.68368516209952657</v>
      </c>
      <c r="AU21" s="86">
        <f ca="1">INDEX($AS$3:$AS$30,MATCH(SMALL($AT$3:$AT$30,ROWS(AT$3:AT21)),$AT$3:$AT$30,0))</f>
        <v>42</v>
      </c>
      <c r="AV21" s="86">
        <f ca="1">SMALL($AS$3:$AS$30,ROWS(AV$3:AV21))</f>
        <v>51</v>
      </c>
      <c r="AW21" s="94">
        <f ca="1">VLOOKUP(SMALL($BB$17:$BB$30,AX21),$BB$17:$BC$30,2,0)</f>
        <v>63</v>
      </c>
      <c r="AX21" s="94">
        <f t="shared" si="27"/>
        <v>10</v>
      </c>
      <c r="BA21" s="94">
        <v>19</v>
      </c>
      <c r="BB21" s="94">
        <f t="shared" ca="1" si="18"/>
        <v>0.6492532759990709</v>
      </c>
      <c r="BC21" s="94">
        <f t="shared" ca="1" si="19"/>
        <v>51</v>
      </c>
    </row>
    <row r="22" spans="1:63" ht="16.5" x14ac:dyDescent="0.3">
      <c r="A22" s="9">
        <v>20</v>
      </c>
      <c r="B22" s="109">
        <f t="shared" ca="1" si="7"/>
        <v>27</v>
      </c>
      <c r="C22" s="110">
        <f t="shared" ca="1" si="8"/>
        <v>59</v>
      </c>
      <c r="D22" s="111">
        <f t="shared" ca="1" si="9"/>
        <v>40</v>
      </c>
      <c r="E22" s="112">
        <f t="shared" ca="1" si="10"/>
        <v>42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4"/>
        <v>26.175661517617737</v>
      </c>
      <c r="AP22" s="97">
        <f ca="1">SMALL($AO$3:$AO$30,ROWS(AO$3:AO22))</f>
        <v>27.900047662718514</v>
      </c>
      <c r="AQ22" s="119">
        <f t="shared" ca="1" si="15"/>
        <v>1.3999026762396172</v>
      </c>
      <c r="AR22" s="119">
        <f t="shared" si="24"/>
        <v>1</v>
      </c>
      <c r="AS22" s="86">
        <f t="shared" ca="1" si="16"/>
        <v>40</v>
      </c>
      <c r="AT22" s="86">
        <f t="shared" ca="1" si="17"/>
        <v>1.4300808689888145E-2</v>
      </c>
      <c r="AU22" s="86">
        <f ca="1">INDEX($AS$3:$AS$30,MATCH(SMALL($AT$3:$AT$30,ROWS(AT$3:AT22)),$AT$3:$AT$30,0))</f>
        <v>27</v>
      </c>
      <c r="AV22" s="86">
        <f ca="1">SMALL($AS$3:$AS$30,ROWS(AV$3:AV22))</f>
        <v>59</v>
      </c>
      <c r="AW22" s="94">
        <f ca="1">VLOOKUP(SMALL($BB$3:$BB$16,AX22),$BB$3:$BC$30,2,0)</f>
        <v>42</v>
      </c>
      <c r="AX22" s="94">
        <f t="shared" si="27"/>
        <v>10</v>
      </c>
      <c r="BA22" s="94">
        <v>20</v>
      </c>
      <c r="BB22" s="94">
        <f t="shared" ca="1" si="18"/>
        <v>0.70860300223799433</v>
      </c>
      <c r="BC22" s="94">
        <f t="shared" ca="1" si="19"/>
        <v>59</v>
      </c>
    </row>
    <row r="23" spans="1:63" ht="16.5" x14ac:dyDescent="0.3">
      <c r="A23" s="9">
        <v>21</v>
      </c>
      <c r="B23" s="109">
        <f t="shared" ca="1" si="7"/>
        <v>69</v>
      </c>
      <c r="C23" s="110">
        <f t="shared" ca="1" si="8"/>
        <v>59</v>
      </c>
      <c r="D23" s="111">
        <f t="shared" ca="1" si="9"/>
        <v>38</v>
      </c>
      <c r="E23" s="112">
        <f t="shared" ca="1" si="10"/>
        <v>40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4"/>
        <v>25.428144396813444</v>
      </c>
      <c r="AP23" s="97">
        <f ca="1">SMALL($AO$3:$AO$30,ROWS(AO$3:AO23))</f>
        <v>29.004261762308474</v>
      </c>
      <c r="AQ23" s="119">
        <f t="shared" ca="1" si="15"/>
        <v>1.3032037669435734</v>
      </c>
      <c r="AR23" s="119">
        <f t="shared" si="24"/>
        <v>1</v>
      </c>
      <c r="AS23" s="86">
        <f t="shared" ca="1" si="16"/>
        <v>38</v>
      </c>
      <c r="AT23" s="86">
        <f t="shared" ca="1" si="17"/>
        <v>0.94136306563496552</v>
      </c>
      <c r="AU23" s="86">
        <f ca="1">INDEX($AS$3:$AS$30,MATCH(SMALL($AT$3:$AT$30,ROWS(AT$3:AT23)),$AT$3:$AT$30,0))</f>
        <v>69</v>
      </c>
      <c r="AV23" s="86">
        <f ca="1">SMALL($AS$3:$AS$30,ROWS(AV$3:AV23))</f>
        <v>59</v>
      </c>
      <c r="AW23" s="94">
        <f ca="1">VLOOKUP(SMALL($BB$3:$BB$16,AX23),$BB$3:$BC$30,2,0)</f>
        <v>40</v>
      </c>
      <c r="AX23" s="94">
        <f t="shared" si="27"/>
        <v>11</v>
      </c>
      <c r="BA23" s="94">
        <v>21</v>
      </c>
      <c r="BB23" s="94">
        <f t="shared" ca="1" si="18"/>
        <v>0.95094585994359127</v>
      </c>
      <c r="BC23" s="94">
        <f t="shared" ca="1" si="19"/>
        <v>59</v>
      </c>
    </row>
    <row r="24" spans="1:63" ht="16.5" x14ac:dyDescent="0.3">
      <c r="A24" s="9">
        <v>22</v>
      </c>
      <c r="B24" s="109">
        <f t="shared" ca="1" si="7"/>
        <v>48</v>
      </c>
      <c r="C24" s="110">
        <f t="shared" ca="1" si="8"/>
        <v>61</v>
      </c>
      <c r="D24" s="111">
        <f t="shared" ca="1" si="9"/>
        <v>51</v>
      </c>
      <c r="E24" s="112">
        <f t="shared" ca="1" si="10"/>
        <v>74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4"/>
        <v>20.532993032345999</v>
      </c>
      <c r="AP24" s="97">
        <f ca="1">SMALL($AO$3:$AO$30,ROWS(AO$3:AO24))</f>
        <v>29.872917288697312</v>
      </c>
      <c r="AQ24" s="119">
        <f t="shared" ca="1" si="15"/>
        <v>1.6759194723669253</v>
      </c>
      <c r="AR24" s="119">
        <f t="shared" si="24"/>
        <v>1.5</v>
      </c>
      <c r="AS24" s="86">
        <f t="shared" ca="1" si="16"/>
        <v>51</v>
      </c>
      <c r="AT24" s="86">
        <f t="shared" ca="1" si="17"/>
        <v>3.0114914765339007E-3</v>
      </c>
      <c r="AU24" s="86">
        <f ca="1">INDEX($AS$3:$AS$30,MATCH(SMALL($AT$3:$AT$30,ROWS(AT$3:AT24)),$AT$3:$AT$30,0))</f>
        <v>48</v>
      </c>
      <c r="AV24" s="86">
        <f ca="1">SMALL($AS$3:$AS$30,ROWS(AV$3:AV24))</f>
        <v>61</v>
      </c>
      <c r="AW24" s="94">
        <f ca="1">VLOOKUP(SMALL($BB$17:$BB$30,AX24),$BB$17:$BC$30,2,0)</f>
        <v>74</v>
      </c>
      <c r="AX24" s="94">
        <f t="shared" si="27"/>
        <v>11</v>
      </c>
      <c r="BA24" s="94">
        <v>22</v>
      </c>
      <c r="BB24" s="94">
        <f t="shared" ca="1" si="18"/>
        <v>0.64160061690379244</v>
      </c>
      <c r="BC24" s="94">
        <f t="shared" ca="1" si="19"/>
        <v>61</v>
      </c>
    </row>
    <row r="25" spans="1:63" ht="16.5" x14ac:dyDescent="0.3">
      <c r="A25" s="9">
        <v>23</v>
      </c>
      <c r="B25" s="109">
        <f t="shared" ca="1" si="7"/>
        <v>34</v>
      </c>
      <c r="C25" s="110">
        <f t="shared" ca="1" si="8"/>
        <v>63</v>
      </c>
      <c r="D25" s="111">
        <f t="shared" ca="1" si="9"/>
        <v>63</v>
      </c>
      <c r="E25" s="112">
        <f t="shared" ca="1" si="10"/>
        <v>59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4"/>
        <v>19.072439470915171</v>
      </c>
      <c r="AP25" s="97">
        <f ca="1">SMALL($AO$3:$AO$30,ROWS(AO$3:AO25))</f>
        <v>30.660717732116179</v>
      </c>
      <c r="AQ25" s="119">
        <f t="shared" ca="1" si="15"/>
        <v>2.0351691551482833</v>
      </c>
      <c r="AR25" s="119">
        <f t="shared" si="24"/>
        <v>2</v>
      </c>
      <c r="AS25" s="86">
        <f t="shared" ca="1" si="16"/>
        <v>63</v>
      </c>
      <c r="AT25" s="86">
        <f t="shared" ca="1" si="17"/>
        <v>0.29207889845269586</v>
      </c>
      <c r="AU25" s="86">
        <f ca="1">INDEX($AS$3:$AS$30,MATCH(SMALL($AT$3:$AT$30,ROWS(AT$3:AT25)),$AT$3:$AT$30,0))</f>
        <v>34</v>
      </c>
      <c r="AV25" s="86">
        <f ca="1">SMALL($AS$3:$AS$30,ROWS(AV$3:AV25))</f>
        <v>63</v>
      </c>
      <c r="AW25" s="94">
        <f ca="1">VLOOKUP(SMALL($BB$17:$BB$30,AX25),$BB$17:$BC$30,2,0)</f>
        <v>59</v>
      </c>
      <c r="AX25" s="94">
        <f t="shared" si="27"/>
        <v>12</v>
      </c>
      <c r="BA25" s="94">
        <v>23</v>
      </c>
      <c r="BB25" s="94">
        <f t="shared" ca="1" si="18"/>
        <v>0.90320059210524528</v>
      </c>
      <c r="BC25" s="94">
        <f t="shared" ca="1" si="19"/>
        <v>63</v>
      </c>
    </row>
    <row r="26" spans="1:63" ht="16.5" x14ac:dyDescent="0.3">
      <c r="A26" s="9">
        <v>24</v>
      </c>
      <c r="B26" s="109">
        <f t="shared" ca="1" si="7"/>
        <v>33</v>
      </c>
      <c r="C26" s="110">
        <f t="shared" ca="1" si="8"/>
        <v>63</v>
      </c>
      <c r="D26" s="111">
        <f t="shared" ca="1" si="9"/>
        <v>59</v>
      </c>
      <c r="E26" s="112">
        <f t="shared" ca="1" si="10"/>
        <v>38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4"/>
        <v>19.915264657323494</v>
      </c>
      <c r="AP26" s="97">
        <f ca="1">SMALL($AO$3:$AO$30,ROWS(AO$3:AO26))</f>
        <v>30.740441306471887</v>
      </c>
      <c r="AQ26" s="119">
        <f t="shared" ca="1" si="15"/>
        <v>1.899578483620139</v>
      </c>
      <c r="AR26" s="119">
        <f t="shared" si="24"/>
        <v>1</v>
      </c>
      <c r="AS26" s="86">
        <f t="shared" ca="1" si="16"/>
        <v>59</v>
      </c>
      <c r="AT26" s="86">
        <f t="shared" ca="1" si="17"/>
        <v>9.2979670346026277E-2</v>
      </c>
      <c r="AU26" s="86">
        <f ca="1">INDEX($AS$3:$AS$30,MATCH(SMALL($AT$3:$AT$30,ROWS(AT$3:AT26)),$AT$3:$AT$30,0))</f>
        <v>33</v>
      </c>
      <c r="AV26" s="86">
        <f ca="1">SMALL($AS$3:$AS$30,ROWS(AV$3:AV26))</f>
        <v>63</v>
      </c>
      <c r="AW26" s="94">
        <f ca="1">VLOOKUP(SMALL($BB$3:$BB$16,AX26),$BB$3:$BC$30,2,0)</f>
        <v>38</v>
      </c>
      <c r="AX26" s="94">
        <f t="shared" si="27"/>
        <v>12</v>
      </c>
      <c r="BA26" s="94">
        <v>24</v>
      </c>
      <c r="BB26" s="94">
        <f t="shared" ca="1" si="18"/>
        <v>0.73721218275224587</v>
      </c>
      <c r="BC26" s="94">
        <f t="shared" ca="1" si="19"/>
        <v>63</v>
      </c>
    </row>
    <row r="27" spans="1:63" ht="16.5" x14ac:dyDescent="0.3">
      <c r="A27" s="9">
        <v>25</v>
      </c>
      <c r="B27" s="109">
        <f t="shared" ca="1" si="7"/>
        <v>59</v>
      </c>
      <c r="C27" s="110">
        <f t="shared" ca="1" si="8"/>
        <v>66</v>
      </c>
      <c r="D27" s="111">
        <f t="shared" ca="1" si="9"/>
        <v>34</v>
      </c>
      <c r="E27" s="112">
        <f t="shared" ca="1" si="10"/>
        <v>26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4"/>
        <v>27.900047662718514</v>
      </c>
      <c r="AP27" s="97">
        <f ca="1">SMALL($AO$3:$AO$30,ROWS(AO$3:AO27))</f>
        <v>30.889364978217547</v>
      </c>
      <c r="AQ27" s="119">
        <f t="shared" ca="1" si="15"/>
        <v>1.0704746038725492</v>
      </c>
      <c r="AR27" s="119">
        <f t="shared" si="24"/>
        <v>1</v>
      </c>
      <c r="AS27" s="86">
        <f t="shared" ca="1" si="16"/>
        <v>34</v>
      </c>
      <c r="AT27" s="86">
        <f t="shared" ca="1" si="17"/>
        <v>0.71085383003914737</v>
      </c>
      <c r="AU27" s="86">
        <f ca="1">INDEX($AS$3:$AS$30,MATCH(SMALL($AT$3:$AT$30,ROWS(AT$3:AT27)),$AT$3:$AT$30,0))</f>
        <v>59</v>
      </c>
      <c r="AV27" s="86">
        <f ca="1">SMALL($AS$3:$AS$30,ROWS(AV$3:AV27))</f>
        <v>66</v>
      </c>
      <c r="AW27" s="94">
        <f ca="1">VLOOKUP(SMALL($BB$3:$BB$16,AX27),$BB$3:$BC$30,2,0)</f>
        <v>26</v>
      </c>
      <c r="AX27" s="94">
        <f t="shared" si="27"/>
        <v>13</v>
      </c>
      <c r="BA27" s="94">
        <v>25</v>
      </c>
      <c r="BB27" s="94">
        <f t="shared" ca="1" si="18"/>
        <v>0.74260007639526593</v>
      </c>
      <c r="BC27" s="94">
        <f t="shared" ca="1" si="19"/>
        <v>66</v>
      </c>
    </row>
    <row r="28" spans="1:63" ht="16.5" x14ac:dyDescent="0.3">
      <c r="A28" s="9">
        <v>26</v>
      </c>
      <c r="B28" s="109">
        <f t="shared" ca="1" si="7"/>
        <v>38</v>
      </c>
      <c r="C28" s="110">
        <f t="shared" ca="1" si="8"/>
        <v>69</v>
      </c>
      <c r="D28" s="111">
        <f t="shared" ca="1" si="9"/>
        <v>69</v>
      </c>
      <c r="E28" s="112">
        <f t="shared" ca="1" si="10"/>
        <v>50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4"/>
        <v>30.889364978217547</v>
      </c>
      <c r="AP28" s="97">
        <f ca="1">SMALL($AO$3:$AO$30,ROWS(AO$3:AO28))</f>
        <v>31.786513348887663</v>
      </c>
      <c r="AQ28" s="119">
        <f t="shared" ca="1" si="15"/>
        <v>2.1431197441124823</v>
      </c>
      <c r="AR28" s="119">
        <f t="shared" si="24"/>
        <v>1.5</v>
      </c>
      <c r="AS28" s="86">
        <f t="shared" ca="1" si="16"/>
        <v>69</v>
      </c>
      <c r="AT28" s="86">
        <f t="shared" ca="1" si="17"/>
        <v>0.105952420051179</v>
      </c>
      <c r="AU28" s="86">
        <f ca="1">INDEX($AS$3:$AS$30,MATCH(SMALL($AT$3:$AT$30,ROWS(AT$3:AT28)),$AT$3:$AT$30,0))</f>
        <v>38</v>
      </c>
      <c r="AV28" s="86">
        <f ca="1">SMALL($AS$3:$AS$30,ROWS(AV$3:AV28))</f>
        <v>69</v>
      </c>
      <c r="AW28" s="94">
        <f ca="1">VLOOKUP(SMALL($BB$17:$BB$30,AX28),$BB$17:$BC$30,2,0)</f>
        <v>50</v>
      </c>
      <c r="AX28" s="94">
        <f t="shared" si="27"/>
        <v>13</v>
      </c>
      <c r="BA28" s="94">
        <v>26</v>
      </c>
      <c r="BB28" s="94">
        <f t="shared" ca="1" si="18"/>
        <v>0.84397967383809913</v>
      </c>
      <c r="BC28" s="94">
        <f t="shared" ca="1" si="19"/>
        <v>69</v>
      </c>
    </row>
    <row r="29" spans="1:63" ht="16.5" x14ac:dyDescent="0.3">
      <c r="A29" s="9">
        <v>27</v>
      </c>
      <c r="B29" s="109">
        <f t="shared" ca="1" si="7"/>
        <v>38</v>
      </c>
      <c r="C29" s="110">
        <f t="shared" ca="1" si="8"/>
        <v>69</v>
      </c>
      <c r="D29" s="111">
        <f t="shared" ca="1" si="9"/>
        <v>66</v>
      </c>
      <c r="E29" s="112">
        <f t="shared" ca="1" si="10"/>
        <v>46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4"/>
        <v>27.372682729848712</v>
      </c>
      <c r="AP29" s="97">
        <f ca="1">SMALL($AO$3:$AO$30,ROWS(AO$3:AO29))</f>
        <v>32.471407581848759</v>
      </c>
      <c r="AQ29" s="119">
        <f t="shared" ca="1" si="15"/>
        <v>2.0112049302910826</v>
      </c>
      <c r="AR29" s="119">
        <f t="shared" si="24"/>
        <v>2</v>
      </c>
      <c r="AS29" s="86">
        <f t="shared" ca="1" si="16"/>
        <v>66</v>
      </c>
      <c r="AT29" s="86">
        <f t="shared" ca="1" si="17"/>
        <v>0.19871617807477504</v>
      </c>
      <c r="AU29" s="86">
        <f ca="1">INDEX($AS$3:$AS$30,MATCH(SMALL($AT$3:$AT$30,ROWS(AT$3:AT29)),$AT$3:$AT$30,0))</f>
        <v>38</v>
      </c>
      <c r="AV29" s="86">
        <f ca="1">SMALL($AS$3:$AS$30,ROWS(AV$3:AV29))</f>
        <v>69</v>
      </c>
      <c r="AW29" s="94">
        <f ca="1">VLOOKUP(SMALL($BB$17:$BB$30,AX29),$BB$17:$BC$30,2,0)</f>
        <v>46</v>
      </c>
      <c r="AX29" s="94">
        <f t="shared" si="27"/>
        <v>14</v>
      </c>
      <c r="BA29" s="94">
        <v>27</v>
      </c>
      <c r="BB29" s="94">
        <f t="shared" ca="1" si="18"/>
        <v>0.84844862547961097</v>
      </c>
      <c r="BC29" s="94">
        <f t="shared" ca="1" si="19"/>
        <v>69</v>
      </c>
    </row>
    <row r="30" spans="1:63" ht="16.5" x14ac:dyDescent="0.3">
      <c r="A30" s="9">
        <v>28</v>
      </c>
      <c r="B30" s="109">
        <f t="shared" ca="1" si="7"/>
        <v>46</v>
      </c>
      <c r="C30" s="110">
        <f t="shared" ca="1" si="8"/>
        <v>74</v>
      </c>
      <c r="D30" s="111">
        <f t="shared" ca="1" si="9"/>
        <v>59</v>
      </c>
      <c r="E30" s="112">
        <f t="shared" ca="1" si="10"/>
        <v>22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4"/>
        <v>29.004261762308474</v>
      </c>
      <c r="AP30" s="97">
        <f ca="1">SMALL($AO$3:$AO$30,ROWS(AO$3:AO30))</f>
        <v>34.8865016284498</v>
      </c>
      <c r="AQ30" s="119">
        <f t="shared" ca="1" si="15"/>
        <v>1.666229440827532</v>
      </c>
      <c r="AR30" s="119">
        <f t="shared" si="24"/>
        <v>1</v>
      </c>
      <c r="AS30" s="86">
        <f t="shared" ca="1" si="16"/>
        <v>59</v>
      </c>
      <c r="AT30" s="86">
        <f t="shared" ca="1" si="17"/>
        <v>0.85477352485209634</v>
      </c>
      <c r="AU30" s="86">
        <f ca="1">INDEX($AS$3:$AS$30,MATCH(SMALL($AT$3:$AT$30,ROWS(AT$3:AT30)),$AT$3:$AT$30,0))</f>
        <v>46</v>
      </c>
      <c r="AV30" s="86">
        <f ca="1">SMALL($AS$3:$AS$30,ROWS(AV$3:AV30))</f>
        <v>74</v>
      </c>
      <c r="AW30" s="94">
        <f ca="1">VLOOKUP(SMALL($BB$3:$BB$16,AX30),$BB$3:$BC$30,2,0)</f>
        <v>22</v>
      </c>
      <c r="AX30" s="94">
        <f t="shared" si="27"/>
        <v>14</v>
      </c>
      <c r="BA30" s="94">
        <v>28</v>
      </c>
      <c r="BB30" s="94">
        <f t="shared" ca="1" si="18"/>
        <v>0.94715562381475582</v>
      </c>
      <c r="BC30" s="94">
        <f t="shared" ca="1" si="19"/>
        <v>74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1296</v>
      </c>
      <c r="AT32"/>
      <c r="AU32" s="157">
        <f ca="1">SUM(AU3:AU30)</f>
        <v>1296</v>
      </c>
      <c r="AV32" s="157">
        <f ca="1">SUM(AV3:AV30)</f>
        <v>1296</v>
      </c>
      <c r="AW32" s="157">
        <f ca="1">SUM(AW3:AW30)</f>
        <v>1296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 ca="1">SUM(B3:B86)</f>
        <v>1296</v>
      </c>
      <c r="C88" s="109">
        <f t="shared" ref="C88:E88" ca="1" si="28">SUM(C3:C86)</f>
        <v>1296</v>
      </c>
      <c r="D88" s="109">
        <f t="shared" ca="1" si="28"/>
        <v>1296</v>
      </c>
      <c r="E88" s="109">
        <f t="shared" ca="1" si="28"/>
        <v>1296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2592</v>
      </c>
      <c r="AT88" s="157">
        <f t="shared" ref="AT88:AW88" ca="1" si="29">SUM(AT3:AT86)</f>
        <v>11.423557480252445</v>
      </c>
      <c r="AU88" s="157">
        <f t="shared" ca="1" si="29"/>
        <v>2592</v>
      </c>
      <c r="AV88" s="157">
        <f t="shared" ca="1" si="29"/>
        <v>2592</v>
      </c>
      <c r="AW88" s="157">
        <f t="shared" ca="1" si="29"/>
        <v>2592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 ca="1">SUM(B$3:B3)</f>
        <v>51</v>
      </c>
      <c r="C98" s="75">
        <f ca="1">SUM(C$3:C3)</f>
        <v>22</v>
      </c>
      <c r="D98" s="75">
        <f ca="1">SUM(D$3:D3)</f>
        <v>27</v>
      </c>
      <c r="E98" s="75">
        <f ca="1">SUM(E$3:E3)</f>
        <v>34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30">A4</f>
        <v>2</v>
      </c>
      <c r="B99" s="75">
        <f ca="1">SUM(B$3:B4)</f>
        <v>125</v>
      </c>
      <c r="C99" s="75">
        <f ca="1">SUM(C$3:C4)</f>
        <v>47</v>
      </c>
      <c r="D99" s="75">
        <f ca="1">SUM(D$3:D4)</f>
        <v>69</v>
      </c>
      <c r="E99" s="75">
        <f ca="1">SUM(E$3:E4)</f>
        <v>95</v>
      </c>
      <c r="AP99"/>
      <c r="AQ99"/>
      <c r="AR99"/>
      <c r="AS99"/>
      <c r="AT99"/>
      <c r="AU99"/>
    </row>
    <row r="100" spans="1:50" ht="16.5" x14ac:dyDescent="0.3">
      <c r="A100" s="75">
        <f t="shared" si="30"/>
        <v>3</v>
      </c>
      <c r="B100" s="75">
        <f ca="1">SUM(B$3:B5)</f>
        <v>165</v>
      </c>
      <c r="C100" s="75">
        <f ca="1">SUM(C$3:C5)</f>
        <v>73</v>
      </c>
      <c r="D100" s="75">
        <f ca="1">SUM(D$3:D5)</f>
        <v>115</v>
      </c>
      <c r="E100" s="75">
        <f ca="1">SUM(E$3:E5)</f>
        <v>146</v>
      </c>
      <c r="AP100"/>
      <c r="AQ100"/>
      <c r="AR100"/>
      <c r="AS100"/>
      <c r="AT100"/>
      <c r="AU100"/>
    </row>
    <row r="101" spans="1:50" ht="16.5" x14ac:dyDescent="0.3">
      <c r="A101" s="75">
        <f t="shared" si="30"/>
        <v>4</v>
      </c>
      <c r="B101" s="75">
        <f ca="1">SUM(B$3:B6)</f>
        <v>191</v>
      </c>
      <c r="C101" s="75">
        <f ca="1">SUM(C$3:C6)</f>
        <v>100</v>
      </c>
      <c r="D101" s="75">
        <f ca="1">SUM(D$3:D6)</f>
        <v>148</v>
      </c>
      <c r="E101" s="75">
        <f ca="1">SUM(E$3:E6)</f>
        <v>175</v>
      </c>
      <c r="AP101"/>
      <c r="AQ101"/>
      <c r="AR101"/>
      <c r="AS101"/>
      <c r="AT101"/>
      <c r="AU101"/>
    </row>
    <row r="102" spans="1:50" ht="16.5" x14ac:dyDescent="0.3">
      <c r="A102" s="75">
        <f t="shared" si="30"/>
        <v>5</v>
      </c>
      <c r="B102" s="75">
        <f ca="1">SUM(B$3:B7)</f>
        <v>224</v>
      </c>
      <c r="C102" s="75">
        <f ca="1">SUM(C$3:C7)</f>
        <v>129</v>
      </c>
      <c r="D102" s="75">
        <f ca="1">SUM(D$3:D7)</f>
        <v>173</v>
      </c>
      <c r="E102" s="75">
        <f ca="1">SUM(E$3:E7)</f>
        <v>208</v>
      </c>
      <c r="AP102"/>
      <c r="AQ102"/>
      <c r="AR102"/>
      <c r="AS102"/>
      <c r="AT102"/>
      <c r="AU102"/>
    </row>
    <row r="103" spans="1:50" ht="16.5" x14ac:dyDescent="0.3">
      <c r="A103" s="75">
        <f t="shared" si="30"/>
        <v>6</v>
      </c>
      <c r="B103" s="75">
        <f ca="1">SUM(B$3:B8)</f>
        <v>263</v>
      </c>
      <c r="C103" s="75">
        <f ca="1">SUM(C$3:C8)</f>
        <v>162</v>
      </c>
      <c r="D103" s="75">
        <f ca="1">SUM(D$3:D8)</f>
        <v>212</v>
      </c>
      <c r="E103" s="75">
        <f ca="1">SUM(E$3:E8)</f>
        <v>267</v>
      </c>
      <c r="AP103"/>
      <c r="AQ103"/>
      <c r="AR103"/>
      <c r="AS103"/>
      <c r="AT103"/>
      <c r="AU103"/>
    </row>
    <row r="104" spans="1:50" ht="16.5" x14ac:dyDescent="0.3">
      <c r="A104" s="75">
        <f t="shared" si="30"/>
        <v>7</v>
      </c>
      <c r="B104" s="75">
        <f ca="1">SUM(B$3:B9)</f>
        <v>322</v>
      </c>
      <c r="C104" s="75">
        <f ca="1">SUM(C$3:C9)</f>
        <v>195</v>
      </c>
      <c r="D104" s="75">
        <f ca="1">SUM(D$3:D9)</f>
        <v>273</v>
      </c>
      <c r="E104" s="75">
        <f ca="1">SUM(E$3:E9)</f>
        <v>315</v>
      </c>
      <c r="AP104"/>
      <c r="AQ104"/>
      <c r="AR104"/>
      <c r="AS104"/>
      <c r="AT104"/>
      <c r="AU104"/>
    </row>
    <row r="105" spans="1:50" ht="16.5" x14ac:dyDescent="0.3">
      <c r="A105" s="75">
        <f t="shared" si="30"/>
        <v>8</v>
      </c>
      <c r="B105" s="75">
        <f ca="1">SUM(B$3:B10)</f>
        <v>372</v>
      </c>
      <c r="C105" s="75">
        <f ca="1">SUM(C$3:C10)</f>
        <v>229</v>
      </c>
      <c r="D105" s="75">
        <f ca="1">SUM(D$3:D10)</f>
        <v>306</v>
      </c>
      <c r="E105" s="75">
        <f ca="1">SUM(E$3:E10)</f>
        <v>353</v>
      </c>
      <c r="AP105"/>
      <c r="AQ105"/>
      <c r="AR105"/>
      <c r="AS105"/>
      <c r="AT105"/>
      <c r="AU105"/>
    </row>
    <row r="106" spans="1:50" ht="16.5" x14ac:dyDescent="0.3">
      <c r="A106" s="75">
        <f t="shared" si="30"/>
        <v>9</v>
      </c>
      <c r="B106" s="75">
        <f ca="1">SUM(B$3:B11)</f>
        <v>441</v>
      </c>
      <c r="C106" s="75">
        <f ca="1">SUM(C$3:C11)</f>
        <v>267</v>
      </c>
      <c r="D106" s="75">
        <f ca="1">SUM(D$3:D11)</f>
        <v>328</v>
      </c>
      <c r="E106" s="75">
        <f ca="1">SUM(E$3:E11)</f>
        <v>392</v>
      </c>
      <c r="AP106"/>
      <c r="AQ106"/>
      <c r="AR106"/>
      <c r="AS106"/>
      <c r="AT106"/>
      <c r="AU106"/>
    </row>
    <row r="107" spans="1:50" ht="16.5" x14ac:dyDescent="0.3">
      <c r="A107" s="75">
        <f t="shared" si="30"/>
        <v>10</v>
      </c>
      <c r="B107" s="75">
        <f ca="1">SUM(B$3:B12)</f>
        <v>507</v>
      </c>
      <c r="C107" s="75">
        <f ca="1">SUM(C$3:C12)</f>
        <v>305</v>
      </c>
      <c r="D107" s="75">
        <f ca="1">SUM(D$3:D12)</f>
        <v>376</v>
      </c>
      <c r="E107" s="75">
        <f ca="1">SUM(E$3:E12)</f>
        <v>455</v>
      </c>
      <c r="AP107"/>
      <c r="AQ107"/>
      <c r="AR107"/>
      <c r="AS107"/>
      <c r="AT107"/>
      <c r="AU107"/>
    </row>
    <row r="108" spans="1:50" ht="16.5" x14ac:dyDescent="0.3">
      <c r="A108" s="75">
        <f t="shared" si="30"/>
        <v>11</v>
      </c>
      <c r="B108" s="75">
        <f ca="1">SUM(B$3:B13)</f>
        <v>570</v>
      </c>
      <c r="C108" s="75">
        <f ca="1">SUM(C$3:C13)</f>
        <v>344</v>
      </c>
      <c r="D108" s="75">
        <f ca="1">SUM(D$3:D13)</f>
        <v>426</v>
      </c>
      <c r="E108" s="75">
        <f ca="1">SUM(E$3:E13)</f>
        <v>521</v>
      </c>
      <c r="AP108"/>
      <c r="AQ108"/>
      <c r="AR108"/>
      <c r="AS108"/>
      <c r="AT108"/>
      <c r="AU108"/>
    </row>
    <row r="109" spans="1:50" ht="16.5" x14ac:dyDescent="0.3">
      <c r="A109" s="75">
        <f t="shared" si="30"/>
        <v>12</v>
      </c>
      <c r="B109" s="75">
        <f ca="1">SUM(B$3:B14)</f>
        <v>633</v>
      </c>
      <c r="C109" s="75">
        <f ca="1">SUM(C$3:C14)</f>
        <v>384</v>
      </c>
      <c r="D109" s="75">
        <f ca="1">SUM(D$3:D14)</f>
        <v>464</v>
      </c>
      <c r="E109" s="75">
        <f ca="1">SUM(E$3:E14)</f>
        <v>554</v>
      </c>
      <c r="AP109"/>
      <c r="AQ109"/>
      <c r="AR109"/>
      <c r="AS109"/>
      <c r="AT109"/>
      <c r="AU109"/>
    </row>
    <row r="110" spans="1:50" ht="16.5" x14ac:dyDescent="0.3">
      <c r="A110" s="75">
        <f t="shared" si="30"/>
        <v>13</v>
      </c>
      <c r="B110" s="75">
        <f ca="1">SUM(B$3:B15)</f>
        <v>655</v>
      </c>
      <c r="C110" s="75">
        <f ca="1">SUM(C$3:C15)</f>
        <v>426</v>
      </c>
      <c r="D110" s="75">
        <f ca="1">SUM(D$3:D15)</f>
        <v>490</v>
      </c>
      <c r="E110" s="75">
        <f ca="1">SUM(E$3:E15)</f>
        <v>598</v>
      </c>
      <c r="AP110"/>
      <c r="AQ110"/>
      <c r="AR110"/>
      <c r="AS110"/>
      <c r="AT110"/>
      <c r="AU110"/>
    </row>
    <row r="111" spans="1:50" ht="16.5" x14ac:dyDescent="0.3">
      <c r="A111" s="75">
        <f t="shared" si="30"/>
        <v>14</v>
      </c>
      <c r="B111" s="75">
        <f ca="1">SUM(B$3:B16)</f>
        <v>716</v>
      </c>
      <c r="C111" s="75">
        <f ca="1">SUM(C$3:C16)</f>
        <v>470</v>
      </c>
      <c r="D111" s="75">
        <f ca="1">SUM(D$3:D16)</f>
        <v>534</v>
      </c>
      <c r="E111" s="75">
        <f ca="1">SUM(E$3:E16)</f>
        <v>646</v>
      </c>
      <c r="AP111"/>
      <c r="AQ111"/>
      <c r="AR111"/>
      <c r="AS111"/>
      <c r="AT111"/>
      <c r="AU111"/>
    </row>
    <row r="112" spans="1:50" ht="16.5" x14ac:dyDescent="0.3">
      <c r="A112" s="75">
        <f t="shared" si="30"/>
        <v>15</v>
      </c>
      <c r="B112" s="75">
        <f ca="1">SUM(B$3:B17)</f>
        <v>745</v>
      </c>
      <c r="C112" s="75">
        <f ca="1">SUM(C$3:C17)</f>
        <v>516</v>
      </c>
      <c r="D112" s="75">
        <f ca="1">SUM(D$3:D17)</f>
        <v>608</v>
      </c>
      <c r="E112" s="75">
        <f ca="1">SUM(E$3:E17)</f>
        <v>715</v>
      </c>
      <c r="AP112"/>
      <c r="AQ112"/>
      <c r="AR112"/>
      <c r="AS112"/>
      <c r="AT112"/>
      <c r="AU112"/>
    </row>
    <row r="113" spans="1:47" ht="16.5" x14ac:dyDescent="0.3">
      <c r="A113" s="75">
        <f t="shared" si="30"/>
        <v>16</v>
      </c>
      <c r="B113" s="75">
        <f ca="1">SUM(B$3:B18)</f>
        <v>793</v>
      </c>
      <c r="C113" s="75">
        <f ca="1">SUM(C$3:C18)</f>
        <v>564</v>
      </c>
      <c r="D113" s="75">
        <f ca="1">SUM(D$3:D18)</f>
        <v>637</v>
      </c>
      <c r="E113" s="75">
        <f ca="1">SUM(E$3:E18)</f>
        <v>740</v>
      </c>
      <c r="AP113"/>
      <c r="AQ113"/>
      <c r="AR113"/>
      <c r="AS113"/>
      <c r="AT113"/>
      <c r="AU113"/>
    </row>
    <row r="114" spans="1:47" ht="16.5" x14ac:dyDescent="0.3">
      <c r="A114" s="75">
        <f t="shared" si="30"/>
        <v>17</v>
      </c>
      <c r="B114" s="75">
        <f ca="1">SUM(B$3:B19)</f>
        <v>837</v>
      </c>
      <c r="C114" s="75">
        <f ca="1">SUM(C$3:C19)</f>
        <v>612</v>
      </c>
      <c r="D114" s="75">
        <f ca="1">SUM(D$3:D19)</f>
        <v>685</v>
      </c>
      <c r="E114" s="75">
        <f ca="1">SUM(E$3:E19)</f>
        <v>767</v>
      </c>
      <c r="AP114"/>
      <c r="AQ114"/>
      <c r="AR114"/>
      <c r="AS114"/>
      <c r="AT114"/>
      <c r="AU114"/>
    </row>
    <row r="115" spans="1:47" ht="16.5" x14ac:dyDescent="0.3">
      <c r="A115" s="75">
        <f t="shared" si="30"/>
        <v>18</v>
      </c>
      <c r="B115" s="75">
        <f ca="1">SUM(B$3:B20)</f>
        <v>862</v>
      </c>
      <c r="C115" s="75">
        <f ca="1">SUM(C$3:C20)</f>
        <v>662</v>
      </c>
      <c r="D115" s="75">
        <f ca="1">SUM(D$3:D20)</f>
        <v>748</v>
      </c>
      <c r="E115" s="75">
        <f ca="1">SUM(E$3:E20)</f>
        <v>836</v>
      </c>
      <c r="AP115"/>
      <c r="AQ115"/>
      <c r="AR115"/>
      <c r="AS115"/>
      <c r="AT115"/>
      <c r="AU115"/>
    </row>
    <row r="116" spans="1:47" ht="16.5" x14ac:dyDescent="0.3">
      <c r="A116" s="75">
        <f t="shared" si="30"/>
        <v>19</v>
      </c>
      <c r="B116" s="75">
        <f ca="1">SUM(B$3:B21)</f>
        <v>904</v>
      </c>
      <c r="C116" s="75">
        <f ca="1">SUM(C$3:C21)</f>
        <v>713</v>
      </c>
      <c r="D116" s="75">
        <f ca="1">SUM(D$3:D21)</f>
        <v>817</v>
      </c>
      <c r="E116" s="75">
        <f ca="1">SUM(E$3:E21)</f>
        <v>899</v>
      </c>
      <c r="AP116"/>
      <c r="AQ116"/>
      <c r="AR116"/>
      <c r="AS116"/>
      <c r="AT116"/>
      <c r="AU116"/>
    </row>
    <row r="117" spans="1:47" ht="16.5" x14ac:dyDescent="0.3">
      <c r="A117" s="75">
        <f t="shared" si="30"/>
        <v>20</v>
      </c>
      <c r="B117" s="75">
        <f ca="1">SUM(B$3:B22)</f>
        <v>931</v>
      </c>
      <c r="C117" s="75">
        <f ca="1">SUM(C$3:C22)</f>
        <v>772</v>
      </c>
      <c r="D117" s="75">
        <f ca="1">SUM(D$3:D22)</f>
        <v>857</v>
      </c>
      <c r="E117" s="75">
        <f ca="1">SUM(E$3:E22)</f>
        <v>941</v>
      </c>
      <c r="AP117"/>
      <c r="AQ117"/>
      <c r="AR117"/>
      <c r="AS117"/>
      <c r="AT117"/>
      <c r="AU117"/>
    </row>
    <row r="118" spans="1:47" ht="16.5" x14ac:dyDescent="0.3">
      <c r="A118" s="75">
        <f t="shared" si="30"/>
        <v>21</v>
      </c>
      <c r="B118" s="75">
        <f ca="1">SUM(B$3:B23)</f>
        <v>1000</v>
      </c>
      <c r="C118" s="75">
        <f ca="1">SUM(C$3:C23)</f>
        <v>831</v>
      </c>
      <c r="D118" s="75">
        <f ca="1">SUM(D$3:D23)</f>
        <v>895</v>
      </c>
      <c r="E118" s="75">
        <f ca="1">SUM(E$3:E23)</f>
        <v>981</v>
      </c>
      <c r="AP118"/>
      <c r="AQ118"/>
      <c r="AR118"/>
      <c r="AS118"/>
      <c r="AT118"/>
      <c r="AU118"/>
    </row>
    <row r="119" spans="1:47" ht="16.5" x14ac:dyDescent="0.3">
      <c r="A119" s="75">
        <f t="shared" si="30"/>
        <v>22</v>
      </c>
      <c r="B119" s="75">
        <f ca="1">SUM(B$3:B24)</f>
        <v>1048</v>
      </c>
      <c r="C119" s="75">
        <f ca="1">SUM(C$3:C24)</f>
        <v>892</v>
      </c>
      <c r="D119" s="75">
        <f ca="1">SUM(D$3:D24)</f>
        <v>946</v>
      </c>
      <c r="E119" s="75">
        <f ca="1">SUM(E$3:E24)</f>
        <v>1055</v>
      </c>
      <c r="AP119"/>
      <c r="AQ119"/>
      <c r="AR119"/>
      <c r="AS119"/>
      <c r="AT119"/>
      <c r="AU119"/>
    </row>
    <row r="120" spans="1:47" ht="16.5" x14ac:dyDescent="0.3">
      <c r="A120" s="75">
        <f t="shared" si="30"/>
        <v>23</v>
      </c>
      <c r="B120" s="75">
        <f ca="1">SUM(B$3:B25)</f>
        <v>1082</v>
      </c>
      <c r="C120" s="75">
        <f ca="1">SUM(C$3:C25)</f>
        <v>955</v>
      </c>
      <c r="D120" s="75">
        <f ca="1">SUM(D$3:D25)</f>
        <v>1009</v>
      </c>
      <c r="E120" s="75">
        <f ca="1">SUM(E$3:E25)</f>
        <v>1114</v>
      </c>
      <c r="AP120"/>
      <c r="AQ120"/>
      <c r="AR120"/>
      <c r="AS120"/>
      <c r="AT120"/>
      <c r="AU120"/>
    </row>
    <row r="121" spans="1:47" ht="16.5" x14ac:dyDescent="0.3">
      <c r="A121" s="75">
        <f t="shared" si="30"/>
        <v>24</v>
      </c>
      <c r="B121" s="75">
        <f ca="1">SUM(B$3:B26)</f>
        <v>1115</v>
      </c>
      <c r="C121" s="75">
        <f ca="1">SUM(C$3:C26)</f>
        <v>1018</v>
      </c>
      <c r="D121" s="75">
        <f ca="1">SUM(D$3:D26)</f>
        <v>1068</v>
      </c>
      <c r="E121" s="75">
        <f ca="1">SUM(E$3:E26)</f>
        <v>1152</v>
      </c>
      <c r="AP121"/>
      <c r="AQ121"/>
      <c r="AR121"/>
      <c r="AS121"/>
      <c r="AT121"/>
      <c r="AU121"/>
    </row>
    <row r="122" spans="1:47" ht="16.5" x14ac:dyDescent="0.3">
      <c r="A122" s="75">
        <f t="shared" si="30"/>
        <v>25</v>
      </c>
      <c r="B122" s="75">
        <f ca="1">SUM(B$3:B27)</f>
        <v>1174</v>
      </c>
      <c r="C122" s="75">
        <f ca="1">SUM(C$3:C27)</f>
        <v>1084</v>
      </c>
      <c r="D122" s="75">
        <f ca="1">SUM(D$3:D27)</f>
        <v>1102</v>
      </c>
      <c r="E122" s="75">
        <f ca="1">SUM(E$3:E27)</f>
        <v>1178</v>
      </c>
      <c r="AP122"/>
      <c r="AQ122"/>
      <c r="AR122"/>
      <c r="AS122"/>
      <c r="AT122"/>
      <c r="AU122"/>
    </row>
    <row r="123" spans="1:47" ht="16.5" x14ac:dyDescent="0.3">
      <c r="A123" s="75">
        <f t="shared" si="30"/>
        <v>26</v>
      </c>
      <c r="B123" s="75">
        <f ca="1">SUM(B$3:B28)</f>
        <v>1212</v>
      </c>
      <c r="C123" s="75">
        <f ca="1">SUM(C$3:C28)</f>
        <v>1153</v>
      </c>
      <c r="D123" s="75">
        <f ca="1">SUM(D$3:D28)</f>
        <v>1171</v>
      </c>
      <c r="E123" s="75">
        <f ca="1">SUM(E$3:E28)</f>
        <v>1228</v>
      </c>
      <c r="AP123"/>
      <c r="AQ123"/>
      <c r="AR123"/>
      <c r="AS123"/>
      <c r="AT123"/>
      <c r="AU123"/>
    </row>
    <row r="124" spans="1:47" ht="16.5" x14ac:dyDescent="0.3">
      <c r="A124" s="75">
        <f t="shared" si="30"/>
        <v>27</v>
      </c>
      <c r="B124" s="75">
        <f ca="1">SUM(B$3:B29)</f>
        <v>1250</v>
      </c>
      <c r="C124" s="75">
        <f ca="1">SUM(C$3:C29)</f>
        <v>1222</v>
      </c>
      <c r="D124" s="75">
        <f ca="1">SUM(D$3:D29)</f>
        <v>1237</v>
      </c>
      <c r="E124" s="75">
        <f ca="1">SUM(E$3:E29)</f>
        <v>1274</v>
      </c>
      <c r="AP124"/>
      <c r="AQ124"/>
      <c r="AR124"/>
      <c r="AS124"/>
      <c r="AT124"/>
      <c r="AU124"/>
    </row>
    <row r="125" spans="1:47" ht="16.5" x14ac:dyDescent="0.3">
      <c r="A125" s="75">
        <f t="shared" si="30"/>
        <v>28</v>
      </c>
      <c r="B125" s="75">
        <f ca="1">SUM(B$3:B30)</f>
        <v>1296</v>
      </c>
      <c r="C125" s="75">
        <f ca="1">SUM(C$3:C30)</f>
        <v>1296</v>
      </c>
      <c r="D125" s="75">
        <f ca="1">SUM(D$3:D30)</f>
        <v>1296</v>
      </c>
      <c r="E125" s="75">
        <f ca="1">SUM(E$3:E30)</f>
        <v>1296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honeticPr fontId="2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5D5F-ADE9-40E3-9C54-6E9886EB4B12}">
  <dimension ref="A1:AQ181"/>
  <sheetViews>
    <sheetView zoomScale="96" zoomScaleNormal="96" workbookViewId="0">
      <selection activeCell="O15" sqref="O15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16384" width="9.140625" style="94"/>
  </cols>
  <sheetData>
    <row r="1" spans="1:26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</row>
    <row r="2" spans="1:26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14 - 21</v>
      </c>
      <c r="G2" s="104">
        <f>Y4</f>
        <v>14</v>
      </c>
      <c r="H2" s="105">
        <f t="shared" ref="H2:H14" si="0">G2+$Y$3</f>
        <v>21</v>
      </c>
      <c r="I2" s="160">
        <f>COUNTIF($B$3:$B$86, "&lt;"&amp;H2)</f>
        <v>1</v>
      </c>
      <c r="J2" s="106">
        <f>I2</f>
        <v>1</v>
      </c>
      <c r="K2" s="107">
        <f t="shared" ref="K2:K14" si="1">J2/$J$15</f>
        <v>3.5714285714285712E-2</v>
      </c>
      <c r="L2" s="108">
        <f t="shared" ref="L2:L14" si="2">I2/$J$15</f>
        <v>3.5714285714285712E-2</v>
      </c>
      <c r="N2" s="128" t="s">
        <v>12</v>
      </c>
      <c r="O2" s="131">
        <f>AVERAGE($B$3:$B$86)</f>
        <v>47.214285714285715</v>
      </c>
      <c r="P2" s="131">
        <f t="shared" ref="P2:Q2" si="3">AVERAGE($B$3:$B$86)</f>
        <v>47.214285714285715</v>
      </c>
      <c r="Q2" s="131">
        <f t="shared" si="3"/>
        <v>47.214285714285715</v>
      </c>
      <c r="R2" s="131">
        <f>AVERAGE($D$3:$D$86)</f>
        <v>47.214285714285715</v>
      </c>
      <c r="V2" s="94" t="s">
        <v>102</v>
      </c>
      <c r="Y2" s="94">
        <f>ROUND(O6/10,0)</f>
        <v>7</v>
      </c>
    </row>
    <row r="3" spans="1:26" ht="17.25" thickBot="1" x14ac:dyDescent="0.35">
      <c r="A3" s="9">
        <v>1</v>
      </c>
      <c r="B3" s="109">
        <v>65</v>
      </c>
      <c r="C3" s="110">
        <v>20</v>
      </c>
      <c r="D3" s="111">
        <v>20</v>
      </c>
      <c r="E3" s="112">
        <v>42</v>
      </c>
      <c r="F3" s="113" t="str">
        <f t="shared" ref="F3:F14" si="4">G3&amp;" - "&amp;H3</f>
        <v>21 - 28</v>
      </c>
      <c r="G3" s="114">
        <f>H2</f>
        <v>21</v>
      </c>
      <c r="H3" s="115">
        <f t="shared" si="0"/>
        <v>28</v>
      </c>
      <c r="I3" s="160">
        <f t="shared" ref="I3:I14" si="5">COUNTIF($B$3:$B$86, "&lt;"&amp;H3)</f>
        <v>3</v>
      </c>
      <c r="J3" s="116">
        <f>I3-I2</f>
        <v>2</v>
      </c>
      <c r="K3" s="117">
        <f t="shared" si="1"/>
        <v>7.1428571428571425E-2</v>
      </c>
      <c r="L3" s="118">
        <f t="shared" si="2"/>
        <v>0.10714285714285714</v>
      </c>
      <c r="N3" s="152" t="s">
        <v>99</v>
      </c>
      <c r="O3" s="158">
        <f>MEDIAN(B$3:B$86)</f>
        <v>45</v>
      </c>
      <c r="P3" s="158">
        <f t="shared" ref="P3:R3" si="6">MEDIAN(C$3:C$86)</f>
        <v>45</v>
      </c>
      <c r="Q3" s="158">
        <f t="shared" si="6"/>
        <v>45</v>
      </c>
      <c r="R3" s="158">
        <f t="shared" si="6"/>
        <v>45</v>
      </c>
      <c r="V3" s="94" t="s">
        <v>103</v>
      </c>
      <c r="Y3" s="94">
        <f>ROUND(Y2,-LEN(Y2)+1)</f>
        <v>7</v>
      </c>
    </row>
    <row r="4" spans="1:26" ht="17.25" thickBot="1" x14ac:dyDescent="0.35">
      <c r="A4" s="9">
        <v>2</v>
      </c>
      <c r="B4" s="109">
        <v>31</v>
      </c>
      <c r="C4" s="110">
        <v>21</v>
      </c>
      <c r="D4" s="111">
        <v>33</v>
      </c>
      <c r="E4" s="112">
        <v>73</v>
      </c>
      <c r="F4" s="113" t="str">
        <f t="shared" si="4"/>
        <v>28 - 35</v>
      </c>
      <c r="G4" s="114">
        <f t="shared" ref="G4:G13" si="7">H3</f>
        <v>28</v>
      </c>
      <c r="H4" s="115">
        <f t="shared" si="0"/>
        <v>35</v>
      </c>
      <c r="I4" s="160">
        <f t="shared" si="5"/>
        <v>7</v>
      </c>
      <c r="J4" s="116">
        <f t="shared" ref="J4:J14" si="8">I4-I3</f>
        <v>4</v>
      </c>
      <c r="K4" s="117">
        <f t="shared" si="1"/>
        <v>0.14285714285714285</v>
      </c>
      <c r="L4" s="118">
        <f t="shared" si="2"/>
        <v>0.25</v>
      </c>
      <c r="N4" s="129" t="s">
        <v>13</v>
      </c>
      <c r="O4" s="132">
        <f>MAX(B$3:B$86)</f>
        <v>92</v>
      </c>
      <c r="P4" s="132">
        <f t="shared" ref="P4:R4" si="9">MAX(C$3:C$86)</f>
        <v>92</v>
      </c>
      <c r="Q4" s="132">
        <f t="shared" si="9"/>
        <v>92</v>
      </c>
      <c r="R4" s="132">
        <f t="shared" si="9"/>
        <v>92</v>
      </c>
      <c r="V4" s="94" t="s">
        <v>104</v>
      </c>
      <c r="Y4" s="94">
        <f>Y3*INT(O5/Y3)</f>
        <v>14</v>
      </c>
    </row>
    <row r="5" spans="1:26" ht="17.25" thickBot="1" x14ac:dyDescent="0.35">
      <c r="A5" s="9">
        <v>3</v>
      </c>
      <c r="B5" s="109">
        <v>37</v>
      </c>
      <c r="C5" s="110">
        <v>27</v>
      </c>
      <c r="D5" s="111">
        <v>42</v>
      </c>
      <c r="E5" s="112">
        <v>46</v>
      </c>
      <c r="F5" s="113" t="str">
        <f t="shared" si="4"/>
        <v>35 - 42</v>
      </c>
      <c r="G5" s="114">
        <f t="shared" si="7"/>
        <v>35</v>
      </c>
      <c r="H5" s="115">
        <f t="shared" si="0"/>
        <v>42</v>
      </c>
      <c r="I5" s="160">
        <f t="shared" si="5"/>
        <v>12</v>
      </c>
      <c r="J5" s="116">
        <f t="shared" si="8"/>
        <v>5</v>
      </c>
      <c r="K5" s="117">
        <f t="shared" si="1"/>
        <v>0.17857142857142858</v>
      </c>
      <c r="L5" s="118">
        <f t="shared" si="2"/>
        <v>0.42857142857142855</v>
      </c>
      <c r="N5" s="129" t="s">
        <v>14</v>
      </c>
      <c r="O5" s="132">
        <f>MIN(B$3:B$84)</f>
        <v>20</v>
      </c>
      <c r="P5" s="132">
        <f t="shared" ref="P5:R5" si="10">MIN(C$3:C$84)</f>
        <v>20</v>
      </c>
      <c r="Q5" s="132">
        <f t="shared" si="10"/>
        <v>20</v>
      </c>
      <c r="R5" s="132">
        <f t="shared" si="10"/>
        <v>20</v>
      </c>
      <c r="V5" s="94" t="s">
        <v>101</v>
      </c>
      <c r="Y5" s="94">
        <f>ROUNDUP(O4/Y3,0)</f>
        <v>14</v>
      </c>
    </row>
    <row r="6" spans="1:26" ht="17.25" thickBot="1" x14ac:dyDescent="0.35">
      <c r="A6" s="9">
        <v>4</v>
      </c>
      <c r="B6" s="109">
        <v>59</v>
      </c>
      <c r="C6" s="110">
        <v>31</v>
      </c>
      <c r="D6" s="111">
        <v>21</v>
      </c>
      <c r="E6" s="112">
        <v>44</v>
      </c>
      <c r="F6" s="113" t="str">
        <f t="shared" si="4"/>
        <v>42 - 49</v>
      </c>
      <c r="G6" s="114">
        <f t="shared" si="7"/>
        <v>42</v>
      </c>
      <c r="H6" s="115">
        <f t="shared" si="0"/>
        <v>49</v>
      </c>
      <c r="I6" s="160">
        <f t="shared" si="5"/>
        <v>16</v>
      </c>
      <c r="J6" s="116">
        <f t="shared" si="8"/>
        <v>4</v>
      </c>
      <c r="K6" s="117">
        <f t="shared" si="1"/>
        <v>0.14285714285714285</v>
      </c>
      <c r="L6" s="118">
        <f t="shared" si="2"/>
        <v>0.5714285714285714</v>
      </c>
      <c r="N6" s="129" t="s">
        <v>5</v>
      </c>
      <c r="O6" s="132">
        <f>O4-O5</f>
        <v>72</v>
      </c>
      <c r="P6" s="132">
        <f t="shared" ref="P6:R6" si="11">P4-P5</f>
        <v>72</v>
      </c>
      <c r="Q6" s="132">
        <f t="shared" si="11"/>
        <v>72</v>
      </c>
      <c r="R6" s="132">
        <f t="shared" si="11"/>
        <v>72</v>
      </c>
      <c r="V6" s="102" t="s">
        <v>105</v>
      </c>
      <c r="W6" s="102"/>
      <c r="X6" s="102"/>
      <c r="Y6" s="94">
        <f>Y5*Y3</f>
        <v>98</v>
      </c>
    </row>
    <row r="7" spans="1:26" ht="17.25" thickBot="1" x14ac:dyDescent="0.35">
      <c r="A7" s="9">
        <v>5</v>
      </c>
      <c r="B7" s="109">
        <v>42</v>
      </c>
      <c r="C7" s="110">
        <v>33</v>
      </c>
      <c r="D7" s="111">
        <v>37</v>
      </c>
      <c r="E7" s="112">
        <v>21</v>
      </c>
      <c r="F7" s="113" t="str">
        <f t="shared" si="4"/>
        <v>49 - 56</v>
      </c>
      <c r="G7" s="114">
        <f t="shared" si="7"/>
        <v>49</v>
      </c>
      <c r="H7" s="115">
        <f t="shared" si="0"/>
        <v>56</v>
      </c>
      <c r="I7" s="160">
        <f t="shared" si="5"/>
        <v>20</v>
      </c>
      <c r="J7" s="116">
        <f t="shared" si="8"/>
        <v>4</v>
      </c>
      <c r="K7" s="117">
        <f t="shared" si="1"/>
        <v>0.14285714285714285</v>
      </c>
      <c r="L7" s="118">
        <f t="shared" si="2"/>
        <v>0.7142857142857143</v>
      </c>
      <c r="N7" s="129" t="s">
        <v>15</v>
      </c>
      <c r="O7" s="132">
        <f>_xlfn.STDEV.S(B$3:B$86)</f>
        <v>17.012755874162842</v>
      </c>
      <c r="P7" s="132">
        <f t="shared" ref="P7:R7" si="12">_xlfn.STDEV.S(C$3:C$86)</f>
        <v>17.012755874162842</v>
      </c>
      <c r="Q7" s="132">
        <f t="shared" si="12"/>
        <v>17.012755874162842</v>
      </c>
      <c r="R7" s="132">
        <f t="shared" si="12"/>
        <v>17.012755874162842</v>
      </c>
      <c r="V7" s="94" t="s">
        <v>106</v>
      </c>
      <c r="Y7" s="94">
        <v>4</v>
      </c>
    </row>
    <row r="8" spans="1:26" ht="17.25" thickBot="1" x14ac:dyDescent="0.35">
      <c r="A8" s="9">
        <v>6</v>
      </c>
      <c r="B8" s="109">
        <v>47</v>
      </c>
      <c r="C8" s="110">
        <v>33</v>
      </c>
      <c r="D8" s="111">
        <v>37</v>
      </c>
      <c r="E8" s="112">
        <v>65</v>
      </c>
      <c r="F8" s="113" t="str">
        <f t="shared" si="4"/>
        <v>56 - 63</v>
      </c>
      <c r="G8" s="114">
        <f t="shared" si="7"/>
        <v>56</v>
      </c>
      <c r="H8" s="115">
        <f t="shared" si="0"/>
        <v>63</v>
      </c>
      <c r="I8" s="160">
        <f t="shared" si="5"/>
        <v>23</v>
      </c>
      <c r="J8" s="116">
        <f t="shared" si="8"/>
        <v>3</v>
      </c>
      <c r="K8" s="117">
        <f t="shared" si="1"/>
        <v>0.10714285714285714</v>
      </c>
      <c r="L8" s="118">
        <f t="shared" si="2"/>
        <v>0.8214285714285714</v>
      </c>
      <c r="N8" s="129" t="s">
        <v>16</v>
      </c>
      <c r="O8" s="132">
        <f>O7/O2</f>
        <v>0.36033068417288922</v>
      </c>
      <c r="P8" s="132">
        <f t="shared" ref="P8:R8" si="13">P7/P2</f>
        <v>0.36033068417288922</v>
      </c>
      <c r="Q8" s="132">
        <f t="shared" si="13"/>
        <v>0.36033068417288922</v>
      </c>
      <c r="R8" s="132">
        <f t="shared" si="13"/>
        <v>0.36033068417288922</v>
      </c>
    </row>
    <row r="9" spans="1:26" ht="17.25" thickBot="1" x14ac:dyDescent="0.35">
      <c r="A9" s="9">
        <v>7</v>
      </c>
      <c r="B9" s="109">
        <v>33</v>
      </c>
      <c r="C9" s="110">
        <v>34</v>
      </c>
      <c r="D9" s="111">
        <v>53</v>
      </c>
      <c r="E9" s="112">
        <v>47</v>
      </c>
      <c r="F9" s="113" t="str">
        <f t="shared" si="4"/>
        <v>63 - 70</v>
      </c>
      <c r="G9" s="114">
        <f t="shared" si="7"/>
        <v>63</v>
      </c>
      <c r="H9" s="115">
        <f t="shared" si="0"/>
        <v>70</v>
      </c>
      <c r="I9" s="160">
        <f t="shared" si="5"/>
        <v>25</v>
      </c>
      <c r="J9" s="116">
        <f t="shared" si="8"/>
        <v>2</v>
      </c>
      <c r="K9" s="117">
        <f t="shared" si="1"/>
        <v>7.1428571428571425E-2</v>
      </c>
      <c r="L9" s="118">
        <f t="shared" si="2"/>
        <v>0.8928571428571429</v>
      </c>
      <c r="N9" s="152" t="s">
        <v>100</v>
      </c>
      <c r="O9" s="153">
        <f>O2/O3</f>
        <v>1.0492063492063493</v>
      </c>
      <c r="P9" s="153">
        <f t="shared" ref="P9:R9" si="14">P2/P3</f>
        <v>1.0492063492063493</v>
      </c>
      <c r="Q9" s="153">
        <f t="shared" si="14"/>
        <v>1.0492063492063493</v>
      </c>
      <c r="R9" s="153">
        <f t="shared" si="14"/>
        <v>1.0492063492063493</v>
      </c>
    </row>
    <row r="10" spans="1:26" ht="17.25" thickBot="1" x14ac:dyDescent="0.35">
      <c r="A10" s="9">
        <v>8</v>
      </c>
      <c r="B10" s="109">
        <v>46</v>
      </c>
      <c r="C10" s="110">
        <v>37</v>
      </c>
      <c r="D10" s="111">
        <v>33</v>
      </c>
      <c r="E10" s="112">
        <v>38</v>
      </c>
      <c r="F10" s="113" t="str">
        <f t="shared" si="4"/>
        <v>70 - 77</v>
      </c>
      <c r="G10" s="114">
        <f t="shared" si="7"/>
        <v>70</v>
      </c>
      <c r="H10" s="115">
        <f t="shared" si="0"/>
        <v>77</v>
      </c>
      <c r="I10" s="160">
        <f t="shared" si="5"/>
        <v>26</v>
      </c>
      <c r="J10" s="116">
        <f t="shared" si="8"/>
        <v>1</v>
      </c>
      <c r="K10" s="117">
        <f t="shared" si="1"/>
        <v>3.5714285714285712E-2</v>
      </c>
      <c r="L10" s="118">
        <f t="shared" si="2"/>
        <v>0.9285714285714286</v>
      </c>
      <c r="N10" s="130" t="s">
        <v>91</v>
      </c>
      <c r="O10" s="133">
        <f>O6/O2</f>
        <v>1.5249621785173979</v>
      </c>
      <c r="P10" s="133">
        <f t="shared" ref="P10:R10" si="15">P6/P2</f>
        <v>1.5249621785173979</v>
      </c>
      <c r="Q10" s="133">
        <f t="shared" si="15"/>
        <v>1.5249621785173979</v>
      </c>
      <c r="R10" s="133">
        <f t="shared" si="15"/>
        <v>1.5249621785173979</v>
      </c>
    </row>
    <row r="11" spans="1:26" ht="17.25" thickBot="1" x14ac:dyDescent="0.35">
      <c r="A11" s="9">
        <v>9</v>
      </c>
      <c r="B11" s="109">
        <v>21</v>
      </c>
      <c r="C11" s="110">
        <v>37</v>
      </c>
      <c r="D11" s="111">
        <v>41</v>
      </c>
      <c r="E11" s="112">
        <v>31</v>
      </c>
      <c r="F11" s="113" t="str">
        <f t="shared" si="4"/>
        <v>77 - 84</v>
      </c>
      <c r="G11" s="114">
        <f t="shared" si="7"/>
        <v>77</v>
      </c>
      <c r="H11" s="115">
        <f t="shared" si="0"/>
        <v>84</v>
      </c>
      <c r="I11" s="160">
        <f t="shared" si="5"/>
        <v>27</v>
      </c>
      <c r="J11" s="116">
        <f t="shared" si="8"/>
        <v>1</v>
      </c>
      <c r="K11" s="117">
        <f t="shared" si="1"/>
        <v>3.5714285714285712E-2</v>
      </c>
      <c r="L11" s="118">
        <f t="shared" si="2"/>
        <v>0.9642857142857143</v>
      </c>
    </row>
    <row r="12" spans="1:26" ht="17.25" thickBot="1" x14ac:dyDescent="0.35">
      <c r="A12" s="9">
        <v>10</v>
      </c>
      <c r="B12" s="109">
        <v>20</v>
      </c>
      <c r="C12" s="110">
        <v>38</v>
      </c>
      <c r="D12" s="111">
        <v>47</v>
      </c>
      <c r="E12" s="112">
        <v>49</v>
      </c>
      <c r="F12" s="113" t="str">
        <f t="shared" si="4"/>
        <v>84 - 91</v>
      </c>
      <c r="G12" s="114">
        <f t="shared" si="7"/>
        <v>84</v>
      </c>
      <c r="H12" s="115">
        <f t="shared" si="0"/>
        <v>91</v>
      </c>
      <c r="I12" s="160">
        <f t="shared" si="5"/>
        <v>27</v>
      </c>
      <c r="J12" s="116">
        <f t="shared" si="8"/>
        <v>0</v>
      </c>
      <c r="K12" s="117">
        <f t="shared" si="1"/>
        <v>0</v>
      </c>
      <c r="L12" s="118">
        <f t="shared" si="2"/>
        <v>0.9642857142857143</v>
      </c>
    </row>
    <row r="13" spans="1:26" ht="17.25" thickBot="1" x14ac:dyDescent="0.35">
      <c r="A13" s="9">
        <v>11</v>
      </c>
      <c r="B13" s="109">
        <v>38</v>
      </c>
      <c r="C13" s="110">
        <v>38</v>
      </c>
      <c r="D13" s="111">
        <v>58</v>
      </c>
      <c r="E13" s="112">
        <v>50</v>
      </c>
      <c r="F13" s="113" t="str">
        <f t="shared" si="4"/>
        <v>91 - 98</v>
      </c>
      <c r="G13" s="114">
        <f t="shared" si="7"/>
        <v>91</v>
      </c>
      <c r="H13" s="115">
        <f t="shared" si="0"/>
        <v>98</v>
      </c>
      <c r="I13" s="160">
        <f t="shared" si="5"/>
        <v>28</v>
      </c>
      <c r="J13" s="116">
        <f t="shared" si="8"/>
        <v>1</v>
      </c>
      <c r="K13" s="117">
        <f t="shared" si="1"/>
        <v>3.5714285714285712E-2</v>
      </c>
      <c r="L13" s="118">
        <f t="shared" si="2"/>
        <v>1</v>
      </c>
    </row>
    <row r="14" spans="1:26" ht="17.25" thickBot="1" x14ac:dyDescent="0.35">
      <c r="A14" s="9">
        <v>12</v>
      </c>
      <c r="B14" s="109">
        <v>33</v>
      </c>
      <c r="C14" s="110">
        <v>41</v>
      </c>
      <c r="D14" s="111">
        <v>27</v>
      </c>
      <c r="E14" s="112">
        <v>37</v>
      </c>
      <c r="F14" s="120" t="str">
        <f t="shared" si="4"/>
        <v>98 - 105</v>
      </c>
      <c r="G14" s="121">
        <f>H13</f>
        <v>98</v>
      </c>
      <c r="H14" s="122">
        <f t="shared" si="0"/>
        <v>105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</row>
    <row r="15" spans="1:26" ht="16.5" x14ac:dyDescent="0.3">
      <c r="A15" s="9">
        <v>13</v>
      </c>
      <c r="B15" s="109">
        <v>41</v>
      </c>
      <c r="C15" s="110">
        <v>42</v>
      </c>
      <c r="D15" s="111">
        <v>50</v>
      </c>
      <c r="E15" s="112">
        <v>27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0.99999999999999978</v>
      </c>
      <c r="L15" s="117"/>
    </row>
    <row r="16" spans="1:26" ht="16.5" x14ac:dyDescent="0.3">
      <c r="A16" s="9">
        <v>14</v>
      </c>
      <c r="B16" s="109">
        <v>58</v>
      </c>
      <c r="C16" s="110">
        <v>44</v>
      </c>
      <c r="D16" s="111">
        <v>46</v>
      </c>
      <c r="E16" s="112">
        <v>63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</row>
    <row r="17" spans="1:43" ht="16.5" x14ac:dyDescent="0.3">
      <c r="A17" s="9">
        <v>15</v>
      </c>
      <c r="B17" s="109">
        <v>63</v>
      </c>
      <c r="C17" s="110">
        <v>46</v>
      </c>
      <c r="D17" s="111">
        <v>53</v>
      </c>
      <c r="E17" s="112">
        <v>92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</row>
    <row r="18" spans="1:43" ht="16.5" x14ac:dyDescent="0.3">
      <c r="A18" s="9">
        <v>16</v>
      </c>
      <c r="B18" s="109">
        <v>49</v>
      </c>
      <c r="C18" s="110">
        <v>47</v>
      </c>
      <c r="D18" s="111">
        <v>38</v>
      </c>
      <c r="E18" s="112">
        <v>38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</row>
    <row r="19" spans="1:43" ht="16.5" x14ac:dyDescent="0.3">
      <c r="A19" s="9">
        <v>17</v>
      </c>
      <c r="B19" s="109">
        <v>53</v>
      </c>
      <c r="C19" s="110">
        <v>49</v>
      </c>
      <c r="D19" s="111">
        <v>44</v>
      </c>
      <c r="E19" s="112">
        <v>34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</row>
    <row r="20" spans="1:43" ht="16.5" x14ac:dyDescent="0.3">
      <c r="A20" s="9">
        <v>18</v>
      </c>
      <c r="B20" s="109">
        <v>50</v>
      </c>
      <c r="C20" s="110">
        <v>50</v>
      </c>
      <c r="D20" s="111">
        <v>60</v>
      </c>
      <c r="E20" s="112">
        <v>58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</row>
    <row r="21" spans="1:43" ht="16.5" x14ac:dyDescent="0.3">
      <c r="A21" s="9">
        <v>19</v>
      </c>
      <c r="B21" s="109">
        <v>73</v>
      </c>
      <c r="C21" s="110">
        <v>53</v>
      </c>
      <c r="D21" s="111">
        <v>65</v>
      </c>
      <c r="E21" s="112">
        <v>53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</row>
    <row r="22" spans="1:43" ht="16.5" x14ac:dyDescent="0.3">
      <c r="A22" s="9">
        <v>20</v>
      </c>
      <c r="B22" s="109">
        <v>44</v>
      </c>
      <c r="C22" s="110">
        <v>53</v>
      </c>
      <c r="D22" s="111">
        <v>31</v>
      </c>
      <c r="E22" s="112">
        <v>41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</row>
    <row r="23" spans="1:43" ht="16.5" x14ac:dyDescent="0.3">
      <c r="A23" s="9">
        <v>21</v>
      </c>
      <c r="B23" s="109">
        <v>34</v>
      </c>
      <c r="C23" s="110">
        <v>58</v>
      </c>
      <c r="D23" s="111">
        <v>34</v>
      </c>
      <c r="E23" s="112">
        <v>20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</row>
    <row r="24" spans="1:43" ht="16.5" x14ac:dyDescent="0.3">
      <c r="A24" s="9">
        <v>22</v>
      </c>
      <c r="B24" s="109">
        <v>60</v>
      </c>
      <c r="C24" s="110">
        <v>59</v>
      </c>
      <c r="D24" s="111">
        <v>63</v>
      </c>
      <c r="E24" s="112">
        <v>60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</row>
    <row r="25" spans="1:43" ht="16.5" x14ac:dyDescent="0.3">
      <c r="A25" s="9">
        <v>23</v>
      </c>
      <c r="B25" s="109">
        <v>92</v>
      </c>
      <c r="C25" s="110">
        <v>60</v>
      </c>
      <c r="D25" s="111">
        <v>73</v>
      </c>
      <c r="E25" s="112">
        <v>59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</row>
    <row r="26" spans="1:43" ht="16.5" x14ac:dyDescent="0.3">
      <c r="A26" s="9">
        <v>24</v>
      </c>
      <c r="B26" s="109">
        <v>78</v>
      </c>
      <c r="C26" s="110">
        <v>63</v>
      </c>
      <c r="D26" s="111">
        <v>49</v>
      </c>
      <c r="E26" s="112">
        <v>33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</row>
    <row r="27" spans="1:43" ht="16.5" x14ac:dyDescent="0.3">
      <c r="A27" s="9">
        <v>25</v>
      </c>
      <c r="B27" s="109">
        <v>27</v>
      </c>
      <c r="C27" s="110">
        <v>65</v>
      </c>
      <c r="D27" s="111">
        <v>38</v>
      </c>
      <c r="E27" s="112">
        <v>33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</row>
    <row r="28" spans="1:43" ht="16.5" x14ac:dyDescent="0.3">
      <c r="A28" s="9">
        <v>26</v>
      </c>
      <c r="B28" s="109">
        <v>38</v>
      </c>
      <c r="C28" s="110">
        <v>73</v>
      </c>
      <c r="D28" s="111">
        <v>78</v>
      </c>
      <c r="E28" s="112">
        <v>53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</row>
    <row r="29" spans="1:43" ht="16.5" x14ac:dyDescent="0.3">
      <c r="A29" s="9">
        <v>27</v>
      </c>
      <c r="B29" s="109">
        <v>37</v>
      </c>
      <c r="C29" s="110">
        <v>78</v>
      </c>
      <c r="D29" s="111">
        <v>92</v>
      </c>
      <c r="E29" s="112">
        <v>78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</row>
    <row r="30" spans="1:43" ht="16.5" x14ac:dyDescent="0.3">
      <c r="A30" s="9">
        <v>28</v>
      </c>
      <c r="B30" s="109">
        <v>53</v>
      </c>
      <c r="C30" s="110">
        <v>92</v>
      </c>
      <c r="D30" s="111">
        <v>59</v>
      </c>
      <c r="E30" s="112">
        <v>37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</row>
    <row r="31" spans="1:4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</row>
    <row r="32" spans="1:4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</row>
    <row r="33" spans="1:4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</row>
    <row r="34" spans="1:4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</row>
    <row r="35" spans="1:4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</row>
    <row r="36" spans="1:4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</row>
    <row r="37" spans="1:4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</row>
    <row r="38" spans="1:4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</row>
    <row r="39" spans="1:4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</row>
    <row r="40" spans="1:4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</row>
    <row r="41" spans="1:4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</row>
    <row r="42" spans="1:4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</row>
    <row r="43" spans="1:4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</row>
    <row r="44" spans="1:4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</row>
    <row r="45" spans="1:4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</row>
    <row r="46" spans="1:4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</row>
    <row r="47" spans="1:4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</row>
    <row r="48" spans="1:4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</row>
    <row r="49" spans="1:4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</row>
    <row r="50" spans="1:4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</row>
    <row r="51" spans="1:4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</row>
    <row r="52" spans="1:4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</row>
    <row r="53" spans="1:4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</row>
    <row r="54" spans="1:4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</row>
    <row r="55" spans="1:4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</row>
    <row r="56" spans="1:4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</row>
    <row r="57" spans="1:4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</row>
    <row r="58" spans="1:43" ht="16.5" x14ac:dyDescent="0.3">
      <c r="A58" s="9"/>
      <c r="B58" s="109"/>
      <c r="C58" s="110"/>
      <c r="D58" s="111"/>
      <c r="E58" s="112"/>
      <c r="AN58"/>
      <c r="AO58"/>
      <c r="AP58"/>
      <c r="AQ58"/>
    </row>
    <row r="59" spans="1:43" ht="16.5" x14ac:dyDescent="0.3">
      <c r="A59" s="9"/>
      <c r="B59" s="109"/>
      <c r="C59" s="110"/>
      <c r="D59" s="111"/>
      <c r="E59" s="112"/>
      <c r="AN59"/>
      <c r="AO59"/>
      <c r="AP59"/>
      <c r="AQ59"/>
    </row>
    <row r="60" spans="1:43" ht="16.5" x14ac:dyDescent="0.3">
      <c r="A60" s="9"/>
      <c r="B60" s="109"/>
      <c r="C60" s="110"/>
      <c r="D60" s="111"/>
      <c r="E60" s="112"/>
      <c r="AN60"/>
      <c r="AO60"/>
      <c r="AP60"/>
      <c r="AQ60"/>
    </row>
    <row r="61" spans="1:43" ht="16.5" x14ac:dyDescent="0.3">
      <c r="A61" s="9"/>
      <c r="B61" s="109"/>
      <c r="C61" s="110"/>
      <c r="D61" s="111"/>
      <c r="E61" s="112"/>
      <c r="AN61"/>
      <c r="AO61"/>
      <c r="AP61"/>
      <c r="AQ61"/>
    </row>
    <row r="62" spans="1:43" ht="16.5" x14ac:dyDescent="0.3">
      <c r="A62" s="9"/>
      <c r="B62" s="109"/>
      <c r="C62" s="110"/>
      <c r="D62" s="111"/>
      <c r="E62" s="112"/>
      <c r="AN62"/>
      <c r="AO62"/>
      <c r="AP62"/>
      <c r="AQ62"/>
    </row>
    <row r="63" spans="1:43" ht="16.5" x14ac:dyDescent="0.3">
      <c r="A63" s="9"/>
      <c r="B63" s="109"/>
      <c r="C63" s="110"/>
      <c r="D63" s="111"/>
      <c r="E63" s="112"/>
      <c r="AN63"/>
      <c r="AO63"/>
      <c r="AP63"/>
      <c r="AQ63"/>
    </row>
    <row r="64" spans="1:43" ht="16.5" x14ac:dyDescent="0.3">
      <c r="A64" s="9"/>
      <c r="B64" s="109"/>
      <c r="C64" s="110"/>
      <c r="D64" s="111"/>
      <c r="E64" s="112"/>
      <c r="AN64"/>
      <c r="AO64"/>
      <c r="AP64"/>
      <c r="AQ64"/>
    </row>
    <row r="65" spans="1:43" ht="16.5" x14ac:dyDescent="0.3">
      <c r="A65" s="9"/>
      <c r="B65" s="109"/>
      <c r="C65" s="110"/>
      <c r="D65" s="111"/>
      <c r="E65" s="112"/>
      <c r="AN65"/>
      <c r="AO65"/>
      <c r="AP65"/>
      <c r="AQ65"/>
    </row>
    <row r="66" spans="1:43" ht="16.5" x14ac:dyDescent="0.3">
      <c r="A66" s="9"/>
      <c r="B66" s="109"/>
      <c r="C66" s="110"/>
      <c r="D66" s="111"/>
      <c r="E66" s="112"/>
      <c r="AN66"/>
      <c r="AO66"/>
      <c r="AP66"/>
      <c r="AQ66"/>
    </row>
    <row r="67" spans="1:43" ht="16.5" x14ac:dyDescent="0.3">
      <c r="A67" s="9"/>
      <c r="B67" s="109"/>
      <c r="C67" s="110"/>
      <c r="D67" s="111"/>
      <c r="E67" s="112"/>
      <c r="AN67"/>
      <c r="AO67"/>
      <c r="AP67"/>
      <c r="AQ67"/>
    </row>
    <row r="68" spans="1:43" ht="16.5" x14ac:dyDescent="0.3">
      <c r="A68" s="9"/>
      <c r="B68" s="109"/>
      <c r="C68" s="110"/>
      <c r="D68" s="111"/>
      <c r="E68" s="112"/>
      <c r="AN68"/>
      <c r="AO68"/>
      <c r="AP68"/>
      <c r="AQ68"/>
    </row>
    <row r="69" spans="1:43" ht="16.5" x14ac:dyDescent="0.3">
      <c r="A69" s="9"/>
      <c r="B69" s="109"/>
      <c r="C69" s="110"/>
      <c r="D69" s="111"/>
      <c r="E69" s="112"/>
      <c r="AN69"/>
      <c r="AO69"/>
      <c r="AP69"/>
      <c r="AQ69"/>
    </row>
    <row r="70" spans="1:43" ht="16.5" x14ac:dyDescent="0.3">
      <c r="A70" s="9"/>
      <c r="B70" s="109"/>
      <c r="C70" s="110"/>
      <c r="D70" s="111"/>
      <c r="E70" s="112"/>
      <c r="AN70"/>
      <c r="AO70"/>
      <c r="AP70"/>
      <c r="AQ70"/>
    </row>
    <row r="71" spans="1:43" ht="16.5" x14ac:dyDescent="0.3">
      <c r="A71" s="9"/>
      <c r="B71" s="109"/>
      <c r="C71" s="110"/>
      <c r="D71" s="111"/>
      <c r="E71" s="112"/>
      <c r="AN71"/>
      <c r="AO71"/>
      <c r="AP71"/>
      <c r="AQ71"/>
    </row>
    <row r="72" spans="1:43" ht="16.5" x14ac:dyDescent="0.3">
      <c r="A72" s="9"/>
      <c r="B72" s="109"/>
      <c r="C72" s="110"/>
      <c r="D72" s="111"/>
      <c r="E72" s="112"/>
      <c r="AN72"/>
      <c r="AO72"/>
      <c r="AP72"/>
      <c r="AQ72"/>
    </row>
    <row r="73" spans="1:43" ht="16.5" x14ac:dyDescent="0.3">
      <c r="A73" s="9"/>
      <c r="B73" s="109"/>
      <c r="C73" s="110"/>
      <c r="D73" s="111"/>
      <c r="E73" s="112"/>
      <c r="AN73"/>
      <c r="AO73"/>
      <c r="AP73"/>
      <c r="AQ73"/>
    </row>
    <row r="74" spans="1:43" ht="16.5" x14ac:dyDescent="0.3">
      <c r="A74" s="9"/>
      <c r="B74" s="109"/>
      <c r="C74" s="110"/>
      <c r="D74" s="111"/>
      <c r="E74" s="112"/>
      <c r="AN74"/>
      <c r="AO74"/>
      <c r="AP74"/>
      <c r="AQ74"/>
    </row>
    <row r="75" spans="1:43" ht="16.5" x14ac:dyDescent="0.3">
      <c r="A75" s="9"/>
      <c r="B75" s="109"/>
      <c r="C75" s="110"/>
      <c r="D75" s="111"/>
      <c r="E75" s="112"/>
      <c r="AN75"/>
      <c r="AO75"/>
      <c r="AP75"/>
      <c r="AQ75"/>
    </row>
    <row r="76" spans="1:43" ht="16.5" x14ac:dyDescent="0.3">
      <c r="A76" s="9"/>
      <c r="B76" s="109"/>
      <c r="C76" s="110"/>
      <c r="D76" s="111"/>
      <c r="E76" s="112"/>
      <c r="AN76"/>
      <c r="AO76"/>
      <c r="AP76"/>
      <c r="AQ76"/>
    </row>
    <row r="77" spans="1:43" ht="16.5" x14ac:dyDescent="0.3">
      <c r="A77" s="9"/>
      <c r="B77" s="109"/>
      <c r="C77" s="110"/>
      <c r="D77" s="111"/>
      <c r="E77" s="112"/>
      <c r="AN77"/>
      <c r="AO77"/>
      <c r="AP77"/>
      <c r="AQ77"/>
    </row>
    <row r="78" spans="1:4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</row>
    <row r="79" spans="1:4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</row>
    <row r="80" spans="1:4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</row>
    <row r="81" spans="1:4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</row>
    <row r="82" spans="1:4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</row>
    <row r="83" spans="1:4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</row>
    <row r="84" spans="1:4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</row>
    <row r="85" spans="1:4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</row>
    <row r="86" spans="1:4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</row>
    <row r="87" spans="1:4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</row>
    <row r="88" spans="1:43" ht="16.5" x14ac:dyDescent="0.3">
      <c r="A88"/>
      <c r="B88" s="109">
        <f>SUM(B3:B86)</f>
        <v>1322</v>
      </c>
      <c r="C88" s="109">
        <f t="shared" ref="C88:E88" si="16">SUM(C3:C86)</f>
        <v>1322</v>
      </c>
      <c r="D88" s="109">
        <f t="shared" si="16"/>
        <v>1322</v>
      </c>
      <c r="E88" s="109">
        <f t="shared" si="16"/>
        <v>1322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</row>
    <row r="89" spans="1:43" ht="16.5" x14ac:dyDescent="0.3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</row>
    <row r="90" spans="1:43" ht="15" x14ac:dyDescent="0.25">
      <c r="A90"/>
      <c r="B90"/>
      <c r="C90"/>
      <c r="D90"/>
      <c r="E90"/>
    </row>
    <row r="91" spans="1:43" ht="15" x14ac:dyDescent="0.25">
      <c r="A91"/>
      <c r="B91"/>
      <c r="C91"/>
      <c r="D91"/>
      <c r="E91"/>
    </row>
    <row r="98" spans="1:5" ht="16.5" x14ac:dyDescent="0.3">
      <c r="A98" s="75">
        <f>A3</f>
        <v>1</v>
      </c>
      <c r="B98" s="75">
        <f>SUM(B$3:B3)</f>
        <v>65</v>
      </c>
      <c r="C98" s="75">
        <f>SUM(C$3:C3)</f>
        <v>20</v>
      </c>
      <c r="D98" s="75">
        <f>SUM(D$3:D3)</f>
        <v>20</v>
      </c>
      <c r="E98" s="75">
        <f>SUM(E$3:E3)</f>
        <v>42</v>
      </c>
    </row>
    <row r="99" spans="1:5" ht="16.5" x14ac:dyDescent="0.3">
      <c r="A99" s="75">
        <f t="shared" ref="A99:A125" si="17">A4</f>
        <v>2</v>
      </c>
      <c r="B99" s="75">
        <f>SUM(B$3:B4)</f>
        <v>96</v>
      </c>
      <c r="C99" s="75">
        <f>SUM(C$3:C4)</f>
        <v>41</v>
      </c>
      <c r="D99" s="75">
        <f>SUM(D$3:D4)</f>
        <v>53</v>
      </c>
      <c r="E99" s="75">
        <f>SUM(E$3:E4)</f>
        <v>115</v>
      </c>
    </row>
    <row r="100" spans="1:5" ht="16.5" x14ac:dyDescent="0.3">
      <c r="A100" s="75">
        <f t="shared" si="17"/>
        <v>3</v>
      </c>
      <c r="B100" s="75">
        <f>SUM(B$3:B5)</f>
        <v>133</v>
      </c>
      <c r="C100" s="75">
        <f>SUM(C$3:C5)</f>
        <v>68</v>
      </c>
      <c r="D100" s="75">
        <f>SUM(D$3:D5)</f>
        <v>95</v>
      </c>
      <c r="E100" s="75">
        <f>SUM(E$3:E5)</f>
        <v>161</v>
      </c>
    </row>
    <row r="101" spans="1:5" ht="16.5" x14ac:dyDescent="0.3">
      <c r="A101" s="75">
        <f t="shared" si="17"/>
        <v>4</v>
      </c>
      <c r="B101" s="75">
        <f>SUM(B$3:B6)</f>
        <v>192</v>
      </c>
      <c r="C101" s="75">
        <f>SUM(C$3:C6)</f>
        <v>99</v>
      </c>
      <c r="D101" s="75">
        <f>SUM(D$3:D6)</f>
        <v>116</v>
      </c>
      <c r="E101" s="75">
        <f>SUM(E$3:E6)</f>
        <v>205</v>
      </c>
    </row>
    <row r="102" spans="1:5" ht="16.5" x14ac:dyDescent="0.3">
      <c r="A102" s="75">
        <f t="shared" si="17"/>
        <v>5</v>
      </c>
      <c r="B102" s="75">
        <f>SUM(B$3:B7)</f>
        <v>234</v>
      </c>
      <c r="C102" s="75">
        <f>SUM(C$3:C7)</f>
        <v>132</v>
      </c>
      <c r="D102" s="75">
        <f>SUM(D$3:D7)</f>
        <v>153</v>
      </c>
      <c r="E102" s="75">
        <f>SUM(E$3:E7)</f>
        <v>226</v>
      </c>
    </row>
    <row r="103" spans="1:5" ht="16.5" x14ac:dyDescent="0.3">
      <c r="A103" s="75">
        <f t="shared" si="17"/>
        <v>6</v>
      </c>
      <c r="B103" s="75">
        <f>SUM(B$3:B8)</f>
        <v>281</v>
      </c>
      <c r="C103" s="75">
        <f>SUM(C$3:C8)</f>
        <v>165</v>
      </c>
      <c r="D103" s="75">
        <f>SUM(D$3:D8)</f>
        <v>190</v>
      </c>
      <c r="E103" s="75">
        <f>SUM(E$3:E8)</f>
        <v>291</v>
      </c>
    </row>
    <row r="104" spans="1:5" ht="16.5" x14ac:dyDescent="0.3">
      <c r="A104" s="75">
        <f t="shared" si="17"/>
        <v>7</v>
      </c>
      <c r="B104" s="75">
        <f>SUM(B$3:B9)</f>
        <v>314</v>
      </c>
      <c r="C104" s="75">
        <f>SUM(C$3:C9)</f>
        <v>199</v>
      </c>
      <c r="D104" s="75">
        <f>SUM(D$3:D9)</f>
        <v>243</v>
      </c>
      <c r="E104" s="75">
        <f>SUM(E$3:E9)</f>
        <v>338</v>
      </c>
    </row>
    <row r="105" spans="1:5" ht="16.5" x14ac:dyDescent="0.3">
      <c r="A105" s="75">
        <f t="shared" si="17"/>
        <v>8</v>
      </c>
      <c r="B105" s="75">
        <f>SUM(B$3:B10)</f>
        <v>360</v>
      </c>
      <c r="C105" s="75">
        <f>SUM(C$3:C10)</f>
        <v>236</v>
      </c>
      <c r="D105" s="75">
        <f>SUM(D$3:D10)</f>
        <v>276</v>
      </c>
      <c r="E105" s="75">
        <f>SUM(E$3:E10)</f>
        <v>376</v>
      </c>
    </row>
    <row r="106" spans="1:5" ht="16.5" x14ac:dyDescent="0.3">
      <c r="A106" s="75">
        <f t="shared" si="17"/>
        <v>9</v>
      </c>
      <c r="B106" s="75">
        <f>SUM(B$3:B11)</f>
        <v>381</v>
      </c>
      <c r="C106" s="75">
        <f>SUM(C$3:C11)</f>
        <v>273</v>
      </c>
      <c r="D106" s="75">
        <f>SUM(D$3:D11)</f>
        <v>317</v>
      </c>
      <c r="E106" s="75">
        <f>SUM(E$3:E11)</f>
        <v>407</v>
      </c>
    </row>
    <row r="107" spans="1:5" ht="16.5" x14ac:dyDescent="0.3">
      <c r="A107" s="75">
        <f t="shared" si="17"/>
        <v>10</v>
      </c>
      <c r="B107" s="75">
        <f>SUM(B$3:B12)</f>
        <v>401</v>
      </c>
      <c r="C107" s="75">
        <f>SUM(C$3:C12)</f>
        <v>311</v>
      </c>
      <c r="D107" s="75">
        <f>SUM(D$3:D12)</f>
        <v>364</v>
      </c>
      <c r="E107" s="75">
        <f>SUM(E$3:E12)</f>
        <v>456</v>
      </c>
    </row>
    <row r="108" spans="1:5" ht="16.5" x14ac:dyDescent="0.3">
      <c r="A108" s="75">
        <f t="shared" si="17"/>
        <v>11</v>
      </c>
      <c r="B108" s="75">
        <f>SUM(B$3:B13)</f>
        <v>439</v>
      </c>
      <c r="C108" s="75">
        <f>SUM(C$3:C13)</f>
        <v>349</v>
      </c>
      <c r="D108" s="75">
        <f>SUM(D$3:D13)</f>
        <v>422</v>
      </c>
      <c r="E108" s="75">
        <f>SUM(E$3:E13)</f>
        <v>506</v>
      </c>
    </row>
    <row r="109" spans="1:5" ht="16.5" x14ac:dyDescent="0.3">
      <c r="A109" s="75">
        <f t="shared" si="17"/>
        <v>12</v>
      </c>
      <c r="B109" s="75">
        <f>SUM(B$3:B14)</f>
        <v>472</v>
      </c>
      <c r="C109" s="75">
        <f>SUM(C$3:C14)</f>
        <v>390</v>
      </c>
      <c r="D109" s="75">
        <f>SUM(D$3:D14)</f>
        <v>449</v>
      </c>
      <c r="E109" s="75">
        <f>SUM(E$3:E14)</f>
        <v>543</v>
      </c>
    </row>
    <row r="110" spans="1:5" ht="16.5" x14ac:dyDescent="0.3">
      <c r="A110" s="75">
        <f t="shared" si="17"/>
        <v>13</v>
      </c>
      <c r="B110" s="75">
        <f>SUM(B$3:B15)</f>
        <v>513</v>
      </c>
      <c r="C110" s="75">
        <f>SUM(C$3:C15)</f>
        <v>432</v>
      </c>
      <c r="D110" s="75">
        <f>SUM(D$3:D15)</f>
        <v>499</v>
      </c>
      <c r="E110" s="75">
        <f>SUM(E$3:E15)</f>
        <v>570</v>
      </c>
    </row>
    <row r="111" spans="1:5" ht="16.5" x14ac:dyDescent="0.3">
      <c r="A111" s="75">
        <f t="shared" si="17"/>
        <v>14</v>
      </c>
      <c r="B111" s="75">
        <f>SUM(B$3:B16)</f>
        <v>571</v>
      </c>
      <c r="C111" s="75">
        <f>SUM(C$3:C16)</f>
        <v>476</v>
      </c>
      <c r="D111" s="75">
        <f>SUM(D$3:D16)</f>
        <v>545</v>
      </c>
      <c r="E111" s="75">
        <f>SUM(E$3:E16)</f>
        <v>633</v>
      </c>
    </row>
    <row r="112" spans="1:5" ht="16.5" x14ac:dyDescent="0.3">
      <c r="A112" s="75">
        <f t="shared" si="17"/>
        <v>15</v>
      </c>
      <c r="B112" s="75">
        <f>SUM(B$3:B17)</f>
        <v>634</v>
      </c>
      <c r="C112" s="75">
        <f>SUM(C$3:C17)</f>
        <v>522</v>
      </c>
      <c r="D112" s="75">
        <f>SUM(D$3:D17)</f>
        <v>598</v>
      </c>
      <c r="E112" s="75">
        <f>SUM(E$3:E17)</f>
        <v>725</v>
      </c>
    </row>
    <row r="113" spans="1:5" ht="16.5" x14ac:dyDescent="0.3">
      <c r="A113" s="75">
        <f t="shared" si="17"/>
        <v>16</v>
      </c>
      <c r="B113" s="75">
        <f>SUM(B$3:B18)</f>
        <v>683</v>
      </c>
      <c r="C113" s="75">
        <f>SUM(C$3:C18)</f>
        <v>569</v>
      </c>
      <c r="D113" s="75">
        <f>SUM(D$3:D18)</f>
        <v>636</v>
      </c>
      <c r="E113" s="75">
        <f>SUM(E$3:E18)</f>
        <v>763</v>
      </c>
    </row>
    <row r="114" spans="1:5" ht="16.5" x14ac:dyDescent="0.3">
      <c r="A114" s="75">
        <f t="shared" si="17"/>
        <v>17</v>
      </c>
      <c r="B114" s="75">
        <f>SUM(B$3:B19)</f>
        <v>736</v>
      </c>
      <c r="C114" s="75">
        <f>SUM(C$3:C19)</f>
        <v>618</v>
      </c>
      <c r="D114" s="75">
        <f>SUM(D$3:D19)</f>
        <v>680</v>
      </c>
      <c r="E114" s="75">
        <f>SUM(E$3:E19)</f>
        <v>797</v>
      </c>
    </row>
    <row r="115" spans="1:5" ht="16.5" x14ac:dyDescent="0.3">
      <c r="A115" s="75">
        <f t="shared" si="17"/>
        <v>18</v>
      </c>
      <c r="B115" s="75">
        <f>SUM(B$3:B20)</f>
        <v>786</v>
      </c>
      <c r="C115" s="75">
        <f>SUM(C$3:C20)</f>
        <v>668</v>
      </c>
      <c r="D115" s="75">
        <f>SUM(D$3:D20)</f>
        <v>740</v>
      </c>
      <c r="E115" s="75">
        <f>SUM(E$3:E20)</f>
        <v>855</v>
      </c>
    </row>
    <row r="116" spans="1:5" ht="16.5" x14ac:dyDescent="0.3">
      <c r="A116" s="75">
        <f t="shared" si="17"/>
        <v>19</v>
      </c>
      <c r="B116" s="75">
        <f>SUM(B$3:B21)</f>
        <v>859</v>
      </c>
      <c r="C116" s="75">
        <f>SUM(C$3:C21)</f>
        <v>721</v>
      </c>
      <c r="D116" s="75">
        <f>SUM(D$3:D21)</f>
        <v>805</v>
      </c>
      <c r="E116" s="75">
        <f>SUM(E$3:E21)</f>
        <v>908</v>
      </c>
    </row>
    <row r="117" spans="1:5" ht="16.5" x14ac:dyDescent="0.3">
      <c r="A117" s="75">
        <f t="shared" si="17"/>
        <v>20</v>
      </c>
      <c r="B117" s="75">
        <f>SUM(B$3:B22)</f>
        <v>903</v>
      </c>
      <c r="C117" s="75">
        <f>SUM(C$3:C22)</f>
        <v>774</v>
      </c>
      <c r="D117" s="75">
        <f>SUM(D$3:D22)</f>
        <v>836</v>
      </c>
      <c r="E117" s="75">
        <f>SUM(E$3:E22)</f>
        <v>949</v>
      </c>
    </row>
    <row r="118" spans="1:5" ht="16.5" x14ac:dyDescent="0.3">
      <c r="A118" s="75">
        <f t="shared" si="17"/>
        <v>21</v>
      </c>
      <c r="B118" s="75">
        <f>SUM(B$3:B23)</f>
        <v>937</v>
      </c>
      <c r="C118" s="75">
        <f>SUM(C$3:C23)</f>
        <v>832</v>
      </c>
      <c r="D118" s="75">
        <f>SUM(D$3:D23)</f>
        <v>870</v>
      </c>
      <c r="E118" s="75">
        <f>SUM(E$3:E23)</f>
        <v>969</v>
      </c>
    </row>
    <row r="119" spans="1:5" ht="16.5" x14ac:dyDescent="0.3">
      <c r="A119" s="75">
        <f t="shared" si="17"/>
        <v>22</v>
      </c>
      <c r="B119" s="75">
        <f>SUM(B$3:B24)</f>
        <v>997</v>
      </c>
      <c r="C119" s="75">
        <f>SUM(C$3:C24)</f>
        <v>891</v>
      </c>
      <c r="D119" s="75">
        <f>SUM(D$3:D24)</f>
        <v>933</v>
      </c>
      <c r="E119" s="75">
        <f>SUM(E$3:E24)</f>
        <v>1029</v>
      </c>
    </row>
    <row r="120" spans="1:5" ht="16.5" x14ac:dyDescent="0.3">
      <c r="A120" s="75">
        <f t="shared" si="17"/>
        <v>23</v>
      </c>
      <c r="B120" s="75">
        <f>SUM(B$3:B25)</f>
        <v>1089</v>
      </c>
      <c r="C120" s="75">
        <f>SUM(C$3:C25)</f>
        <v>951</v>
      </c>
      <c r="D120" s="75">
        <f>SUM(D$3:D25)</f>
        <v>1006</v>
      </c>
      <c r="E120" s="75">
        <f>SUM(E$3:E25)</f>
        <v>1088</v>
      </c>
    </row>
    <row r="121" spans="1:5" ht="16.5" x14ac:dyDescent="0.3">
      <c r="A121" s="75">
        <f t="shared" si="17"/>
        <v>24</v>
      </c>
      <c r="B121" s="75">
        <f>SUM(B$3:B26)</f>
        <v>1167</v>
      </c>
      <c r="C121" s="75">
        <f>SUM(C$3:C26)</f>
        <v>1014</v>
      </c>
      <c r="D121" s="75">
        <f>SUM(D$3:D26)</f>
        <v>1055</v>
      </c>
      <c r="E121" s="75">
        <f>SUM(E$3:E26)</f>
        <v>1121</v>
      </c>
    </row>
    <row r="122" spans="1:5" ht="16.5" x14ac:dyDescent="0.3">
      <c r="A122" s="75">
        <f t="shared" si="17"/>
        <v>25</v>
      </c>
      <c r="B122" s="75">
        <f>SUM(B$3:B27)</f>
        <v>1194</v>
      </c>
      <c r="C122" s="75">
        <f>SUM(C$3:C27)</f>
        <v>1079</v>
      </c>
      <c r="D122" s="75">
        <f>SUM(D$3:D27)</f>
        <v>1093</v>
      </c>
      <c r="E122" s="75">
        <f>SUM(E$3:E27)</f>
        <v>1154</v>
      </c>
    </row>
    <row r="123" spans="1:5" ht="16.5" x14ac:dyDescent="0.3">
      <c r="A123" s="75">
        <f t="shared" si="17"/>
        <v>26</v>
      </c>
      <c r="B123" s="75">
        <f>SUM(B$3:B28)</f>
        <v>1232</v>
      </c>
      <c r="C123" s="75">
        <f>SUM(C$3:C28)</f>
        <v>1152</v>
      </c>
      <c r="D123" s="75">
        <f>SUM(D$3:D28)</f>
        <v>1171</v>
      </c>
      <c r="E123" s="75">
        <f>SUM(E$3:E28)</f>
        <v>1207</v>
      </c>
    </row>
    <row r="124" spans="1:5" ht="16.5" x14ac:dyDescent="0.3">
      <c r="A124" s="75">
        <f t="shared" si="17"/>
        <v>27</v>
      </c>
      <c r="B124" s="75">
        <f>SUM(B$3:B29)</f>
        <v>1269</v>
      </c>
      <c r="C124" s="75">
        <f>SUM(C$3:C29)</f>
        <v>1230</v>
      </c>
      <c r="D124" s="75">
        <f>SUM(D$3:D29)</f>
        <v>1263</v>
      </c>
      <c r="E124" s="75">
        <f>SUM(E$3:E29)</f>
        <v>1285</v>
      </c>
    </row>
    <row r="125" spans="1:5" ht="16.5" x14ac:dyDescent="0.3">
      <c r="A125" s="75">
        <f t="shared" si="17"/>
        <v>28</v>
      </c>
      <c r="B125" s="75">
        <f>SUM(B$3:B30)</f>
        <v>1322</v>
      </c>
      <c r="C125" s="75">
        <f>SUM(C$3:C30)</f>
        <v>1322</v>
      </c>
      <c r="D125" s="75">
        <f>SUM(D$3:D30)</f>
        <v>1322</v>
      </c>
      <c r="E125" s="75">
        <f>SUM(E$3:E30)</f>
        <v>1322</v>
      </c>
    </row>
    <row r="126" spans="1:5" ht="16.5" x14ac:dyDescent="0.3">
      <c r="A126" s="75"/>
      <c r="B126" s="75"/>
      <c r="C126" s="75"/>
      <c r="D126" s="75"/>
      <c r="E126" s="75"/>
    </row>
    <row r="127" spans="1:5" ht="16.5" x14ac:dyDescent="0.3">
      <c r="A127" s="75"/>
      <c r="B127" s="75"/>
      <c r="C127" s="75"/>
      <c r="D127" s="75"/>
      <c r="E127" s="75"/>
    </row>
    <row r="128" spans="1:5" ht="16.5" x14ac:dyDescent="0.3">
      <c r="A128" s="75"/>
      <c r="B128" s="75"/>
      <c r="C128" s="75"/>
      <c r="D128" s="75"/>
      <c r="E128" s="75"/>
    </row>
    <row r="129" spans="1:5" ht="16.5" x14ac:dyDescent="0.3">
      <c r="A129" s="75"/>
      <c r="B129" s="75"/>
      <c r="C129" s="75"/>
      <c r="D129" s="75"/>
      <c r="E129" s="75"/>
    </row>
    <row r="130" spans="1:5" ht="16.5" x14ac:dyDescent="0.3">
      <c r="A130" s="75"/>
      <c r="B130" s="75"/>
      <c r="C130" s="75"/>
      <c r="D130" s="75"/>
      <c r="E130" s="75"/>
    </row>
    <row r="131" spans="1:5" ht="16.5" x14ac:dyDescent="0.3">
      <c r="A131" s="75"/>
      <c r="B131" s="75"/>
      <c r="C131" s="75"/>
      <c r="D131" s="75"/>
      <c r="E131" s="75"/>
    </row>
    <row r="132" spans="1:5" ht="16.5" x14ac:dyDescent="0.3">
      <c r="A132" s="75"/>
      <c r="B132" s="75"/>
      <c r="C132" s="75"/>
      <c r="D132" s="75"/>
      <c r="E132" s="75"/>
    </row>
    <row r="133" spans="1:5" ht="16.5" x14ac:dyDescent="0.3">
      <c r="A133" s="75"/>
      <c r="B133" s="75"/>
      <c r="C133" s="75"/>
      <c r="D133" s="75"/>
      <c r="E133" s="75"/>
    </row>
    <row r="134" spans="1:5" ht="16.5" x14ac:dyDescent="0.3">
      <c r="A134" s="75"/>
      <c r="B134" s="75"/>
      <c r="C134" s="75"/>
      <c r="D134" s="75"/>
      <c r="E134" s="75"/>
    </row>
    <row r="135" spans="1:5" ht="16.5" x14ac:dyDescent="0.3">
      <c r="A135" s="75"/>
      <c r="B135" s="75"/>
      <c r="C135" s="75"/>
      <c r="D135" s="75"/>
      <c r="E135" s="75"/>
    </row>
    <row r="136" spans="1:5" ht="16.5" x14ac:dyDescent="0.3">
      <c r="A136" s="75"/>
      <c r="B136" s="75"/>
      <c r="C136" s="75"/>
      <c r="D136" s="75"/>
      <c r="E136" s="75"/>
    </row>
    <row r="137" spans="1:5" ht="16.5" x14ac:dyDescent="0.3">
      <c r="A137" s="75"/>
      <c r="B137" s="75"/>
      <c r="C137" s="75"/>
      <c r="D137" s="75"/>
      <c r="E137" s="75"/>
    </row>
    <row r="138" spans="1:5" ht="16.5" x14ac:dyDescent="0.3">
      <c r="A138" s="75"/>
      <c r="B138" s="75"/>
      <c r="C138" s="75"/>
      <c r="D138" s="75"/>
      <c r="E138" s="75"/>
    </row>
    <row r="139" spans="1:5" ht="16.5" x14ac:dyDescent="0.3">
      <c r="A139" s="75"/>
      <c r="B139" s="75"/>
      <c r="C139" s="75"/>
      <c r="D139" s="75"/>
      <c r="E139" s="75"/>
    </row>
    <row r="140" spans="1:5" ht="16.5" x14ac:dyDescent="0.3">
      <c r="A140" s="75"/>
      <c r="B140" s="75"/>
      <c r="C140" s="75"/>
      <c r="D140" s="75"/>
      <c r="E140" s="75"/>
    </row>
    <row r="141" spans="1:5" ht="16.5" x14ac:dyDescent="0.3">
      <c r="A141" s="75"/>
      <c r="B141" s="75"/>
      <c r="C141" s="75"/>
      <c r="D141" s="75"/>
      <c r="E141" s="75"/>
    </row>
    <row r="142" spans="1:5" ht="16.5" x14ac:dyDescent="0.3">
      <c r="A142" s="75"/>
      <c r="B142" s="75"/>
      <c r="C142" s="75"/>
      <c r="D142" s="75"/>
      <c r="E142" s="75"/>
    </row>
    <row r="143" spans="1:5" ht="16.5" x14ac:dyDescent="0.3">
      <c r="A143" s="75"/>
      <c r="B143" s="75"/>
      <c r="C143" s="75"/>
      <c r="D143" s="75"/>
      <c r="E143" s="75"/>
    </row>
    <row r="144" spans="1:5" ht="16.5" x14ac:dyDescent="0.3">
      <c r="A144" s="75"/>
      <c r="B144" s="75"/>
      <c r="C144" s="75"/>
      <c r="D144" s="75"/>
      <c r="E144" s="75"/>
    </row>
    <row r="145" spans="1:5" ht="16.5" x14ac:dyDescent="0.3">
      <c r="A145" s="75"/>
      <c r="B145" s="75"/>
      <c r="C145" s="75"/>
      <c r="D145" s="75"/>
      <c r="E145" s="75"/>
    </row>
    <row r="146" spans="1:5" ht="16.5" x14ac:dyDescent="0.3">
      <c r="A146" s="75"/>
      <c r="B146" s="75"/>
      <c r="C146" s="75"/>
      <c r="D146" s="75"/>
      <c r="E146" s="75"/>
    </row>
    <row r="147" spans="1:5" ht="16.5" x14ac:dyDescent="0.3">
      <c r="A147" s="75"/>
      <c r="B147" s="75"/>
      <c r="C147" s="75"/>
      <c r="D147" s="75"/>
      <c r="E147" s="75"/>
    </row>
    <row r="148" spans="1:5" ht="16.5" x14ac:dyDescent="0.3">
      <c r="A148" s="75"/>
      <c r="B148" s="75"/>
      <c r="C148" s="75"/>
      <c r="D148" s="75"/>
      <c r="E148" s="75"/>
    </row>
    <row r="149" spans="1:5" ht="16.5" x14ac:dyDescent="0.3">
      <c r="A149" s="75"/>
      <c r="B149" s="75"/>
      <c r="C149" s="75"/>
      <c r="D149" s="75"/>
      <c r="E149" s="75"/>
    </row>
    <row r="150" spans="1:5" ht="16.5" x14ac:dyDescent="0.3">
      <c r="A150" s="75"/>
      <c r="B150" s="75"/>
      <c r="C150" s="75"/>
      <c r="D150" s="75"/>
      <c r="E150" s="75"/>
    </row>
    <row r="151" spans="1:5" ht="16.5" x14ac:dyDescent="0.3">
      <c r="A151" s="75"/>
      <c r="B151" s="75"/>
      <c r="C151" s="75"/>
      <c r="D151" s="75"/>
      <c r="E151" s="75"/>
    </row>
    <row r="152" spans="1:5" ht="16.5" x14ac:dyDescent="0.3">
      <c r="A152" s="75"/>
      <c r="B152" s="75"/>
      <c r="C152" s="75"/>
      <c r="D152" s="75"/>
      <c r="E152" s="75"/>
    </row>
    <row r="153" spans="1:5" ht="16.5" x14ac:dyDescent="0.3">
      <c r="A153" s="75"/>
      <c r="B153" s="75"/>
      <c r="C153" s="75"/>
      <c r="D153" s="75"/>
      <c r="E153" s="75"/>
    </row>
    <row r="154" spans="1:5" ht="16.5" x14ac:dyDescent="0.3">
      <c r="A154" s="75"/>
      <c r="B154" s="75"/>
      <c r="C154" s="75"/>
      <c r="D154" s="75"/>
      <c r="E154" s="75"/>
    </row>
    <row r="155" spans="1:5" ht="16.5" x14ac:dyDescent="0.3">
      <c r="A155" s="75"/>
      <c r="B155" s="75"/>
      <c r="C155" s="75"/>
      <c r="D155" s="75"/>
      <c r="E155" s="75"/>
    </row>
    <row r="156" spans="1:5" ht="16.5" x14ac:dyDescent="0.3">
      <c r="A156" s="75"/>
      <c r="B156" s="75"/>
      <c r="C156" s="75"/>
      <c r="D156" s="75"/>
      <c r="E156" s="75"/>
    </row>
    <row r="157" spans="1:5" ht="16.5" x14ac:dyDescent="0.3">
      <c r="A157" s="75"/>
      <c r="B157" s="75"/>
      <c r="C157" s="75"/>
      <c r="D157" s="75"/>
      <c r="E157" s="75"/>
    </row>
    <row r="158" spans="1:5" ht="16.5" x14ac:dyDescent="0.3">
      <c r="A158" s="75"/>
      <c r="B158" s="75"/>
      <c r="C158" s="75"/>
      <c r="D158" s="75"/>
      <c r="E158" s="75"/>
    </row>
    <row r="159" spans="1:5" ht="16.5" x14ac:dyDescent="0.3">
      <c r="A159" s="75"/>
      <c r="B159" s="75"/>
      <c r="C159" s="75"/>
      <c r="D159" s="75"/>
      <c r="E159" s="75"/>
    </row>
    <row r="160" spans="1:5" ht="16.5" x14ac:dyDescent="0.3">
      <c r="A160" s="75"/>
      <c r="B160" s="75"/>
      <c r="C160" s="75"/>
      <c r="D160" s="75"/>
      <c r="E160" s="75"/>
    </row>
    <row r="161" spans="1:5" ht="16.5" x14ac:dyDescent="0.3">
      <c r="A161" s="75"/>
      <c r="B161" s="75"/>
      <c r="C161" s="75"/>
      <c r="D161" s="75"/>
      <c r="E161" s="75"/>
    </row>
    <row r="162" spans="1:5" ht="16.5" x14ac:dyDescent="0.3">
      <c r="A162" s="75"/>
      <c r="B162" s="75"/>
      <c r="C162" s="75"/>
      <c r="D162" s="75"/>
      <c r="E162" s="75"/>
    </row>
    <row r="163" spans="1:5" ht="16.5" x14ac:dyDescent="0.3">
      <c r="A163" s="75"/>
      <c r="B163" s="75"/>
      <c r="C163" s="75"/>
      <c r="D163" s="75"/>
      <c r="E163" s="75"/>
    </row>
    <row r="164" spans="1:5" ht="16.5" x14ac:dyDescent="0.3">
      <c r="A164" s="75"/>
      <c r="B164" s="75"/>
      <c r="C164" s="75"/>
      <c r="D164" s="75"/>
      <c r="E164" s="75"/>
    </row>
    <row r="165" spans="1:5" ht="16.5" x14ac:dyDescent="0.3">
      <c r="A165" s="75"/>
      <c r="B165" s="75"/>
      <c r="C165" s="75"/>
      <c r="D165" s="75"/>
      <c r="E165" s="75"/>
    </row>
    <row r="166" spans="1:5" ht="16.5" x14ac:dyDescent="0.3">
      <c r="A166" s="75"/>
      <c r="B166" s="75"/>
      <c r="C166" s="75"/>
      <c r="D166" s="75"/>
      <c r="E166" s="75"/>
    </row>
    <row r="167" spans="1:5" ht="16.5" x14ac:dyDescent="0.3">
      <c r="A167" s="75"/>
      <c r="B167" s="75"/>
      <c r="C167" s="75"/>
      <c r="D167" s="75"/>
      <c r="E167" s="75"/>
    </row>
    <row r="168" spans="1:5" ht="16.5" x14ac:dyDescent="0.3">
      <c r="A168" s="75"/>
      <c r="B168" s="75"/>
      <c r="C168" s="75"/>
      <c r="D168" s="75"/>
      <c r="E168" s="75"/>
    </row>
    <row r="169" spans="1:5" ht="16.5" x14ac:dyDescent="0.3">
      <c r="A169" s="75"/>
      <c r="B169" s="75"/>
      <c r="C169" s="75"/>
      <c r="D169" s="75"/>
      <c r="E169" s="75"/>
    </row>
    <row r="170" spans="1:5" ht="16.5" x14ac:dyDescent="0.3">
      <c r="A170" s="75"/>
      <c r="B170" s="75"/>
      <c r="C170" s="75"/>
      <c r="D170" s="75"/>
      <c r="E170" s="75"/>
    </row>
    <row r="171" spans="1:5" ht="16.5" x14ac:dyDescent="0.3">
      <c r="A171" s="75"/>
      <c r="B171" s="75"/>
      <c r="C171" s="75"/>
      <c r="D171" s="75"/>
      <c r="E171" s="75"/>
    </row>
    <row r="172" spans="1:5" ht="16.5" x14ac:dyDescent="0.3">
      <c r="A172" s="75"/>
      <c r="B172" s="75"/>
      <c r="C172" s="75"/>
      <c r="D172" s="75"/>
      <c r="E172" s="75"/>
    </row>
    <row r="173" spans="1:5" ht="16.5" x14ac:dyDescent="0.3">
      <c r="A173" s="75"/>
      <c r="B173" s="75"/>
      <c r="C173" s="75"/>
      <c r="D173" s="75"/>
      <c r="E173" s="75"/>
    </row>
    <row r="174" spans="1:5" ht="16.5" x14ac:dyDescent="0.3">
      <c r="A174" s="75"/>
      <c r="B174" s="75"/>
      <c r="C174" s="75"/>
      <c r="D174" s="75"/>
      <c r="E174" s="75"/>
    </row>
    <row r="175" spans="1:5" ht="16.5" x14ac:dyDescent="0.3">
      <c r="A175" s="75"/>
      <c r="B175" s="75"/>
      <c r="C175" s="75"/>
      <c r="D175" s="75"/>
      <c r="E175" s="75"/>
    </row>
    <row r="176" spans="1:5" ht="16.5" x14ac:dyDescent="0.3">
      <c r="A176" s="75"/>
      <c r="B176" s="75"/>
      <c r="C176" s="75"/>
      <c r="D176" s="75"/>
      <c r="E176" s="75"/>
    </row>
    <row r="177" spans="1:5" ht="16.5" x14ac:dyDescent="0.3">
      <c r="A177" s="75"/>
      <c r="B177" s="75"/>
      <c r="C177" s="75"/>
      <c r="D177" s="75"/>
      <c r="E177" s="75"/>
    </row>
    <row r="178" spans="1:5" ht="16.5" x14ac:dyDescent="0.3">
      <c r="A178" s="75"/>
      <c r="B178" s="75"/>
      <c r="C178" s="75"/>
      <c r="D178" s="75"/>
      <c r="E178" s="75"/>
    </row>
    <row r="179" spans="1:5" ht="16.5" x14ac:dyDescent="0.3">
      <c r="A179" s="75"/>
      <c r="B179" s="75"/>
      <c r="C179" s="75"/>
      <c r="D179" s="75"/>
      <c r="E179" s="75"/>
    </row>
    <row r="180" spans="1:5" ht="16.5" x14ac:dyDescent="0.3">
      <c r="A180" s="75"/>
      <c r="B180" s="75"/>
      <c r="C180" s="75"/>
      <c r="D180" s="75"/>
      <c r="E180" s="75"/>
    </row>
    <row r="181" spans="1:5" ht="16.5" x14ac:dyDescent="0.3">
      <c r="A181" s="75"/>
      <c r="B181" s="75"/>
      <c r="C181" s="75"/>
      <c r="D181" s="75"/>
      <c r="E181" s="75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zoomScale="96" zoomScaleNormal="96" workbookViewId="0">
      <selection activeCell="A2" sqref="A2:E30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21 - 28</v>
      </c>
      <c r="G2" s="104">
        <f>Y4</f>
        <v>21</v>
      </c>
      <c r="H2" s="105">
        <f t="shared" ref="H2:H14" si="0">G2+$Y$3</f>
        <v>28</v>
      </c>
      <c r="I2" s="160">
        <f>COUNTIF($B$3:$B$86, "&lt;"&amp;H2)</f>
        <v>1</v>
      </c>
      <c r="J2" s="106">
        <f>I2</f>
        <v>1</v>
      </c>
      <c r="K2" s="107">
        <f t="shared" ref="K2:K14" si="1">J2/$J$15</f>
        <v>3.5714285714285712E-2</v>
      </c>
      <c r="L2" s="108">
        <f t="shared" ref="L2:L14" si="2">I2/$J$15</f>
        <v>3.5714285714285712E-2</v>
      </c>
      <c r="N2" s="128" t="s">
        <v>12</v>
      </c>
      <c r="O2" s="131">
        <f>AVERAGE($B$3:$B$86)</f>
        <v>51.392857142857146</v>
      </c>
      <c r="P2" s="131">
        <f t="shared" ref="P2:Q2" si="3">AVERAGE($B$3:$B$86)</f>
        <v>51.392857142857146</v>
      </c>
      <c r="Q2" s="131">
        <f t="shared" si="3"/>
        <v>51.392857142857146</v>
      </c>
      <c r="R2" s="131">
        <f>AVERAGE($D$3:$D$86)</f>
        <v>51.392857142857146</v>
      </c>
      <c r="V2" s="94" t="s">
        <v>102</v>
      </c>
      <c r="Y2" s="94">
        <f>ROUND(O6/10,0)</f>
        <v>7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50</v>
      </c>
      <c r="C3" s="110">
        <v>25</v>
      </c>
      <c r="D3" s="111">
        <v>33</v>
      </c>
      <c r="E3" s="112">
        <v>39</v>
      </c>
      <c r="F3" s="113" t="str">
        <f t="shared" ref="F3:F14" si="4">G3&amp;" - "&amp;H3</f>
        <v>28 - 35</v>
      </c>
      <c r="G3" s="114">
        <f>H2</f>
        <v>28</v>
      </c>
      <c r="H3" s="115">
        <f t="shared" si="0"/>
        <v>35</v>
      </c>
      <c r="I3" s="160">
        <f t="shared" ref="I3:I14" si="5">COUNTIF($B$3:$B$86, "&lt;"&amp;H3)</f>
        <v>4</v>
      </c>
      <c r="J3" s="116">
        <f>I3-I2</f>
        <v>3</v>
      </c>
      <c r="K3" s="117">
        <f t="shared" si="1"/>
        <v>0.10714285714285714</v>
      </c>
      <c r="L3" s="118">
        <f t="shared" si="2"/>
        <v>0.14285714285714285</v>
      </c>
      <c r="N3" s="152" t="s">
        <v>99</v>
      </c>
      <c r="O3" s="158">
        <f>MEDIAN(B$3:B$86)</f>
        <v>49</v>
      </c>
      <c r="P3" s="158">
        <f t="shared" ref="P3:R3" si="6">MEDIAN(C$3:C$86)</f>
        <v>49</v>
      </c>
      <c r="Q3" s="158">
        <f t="shared" si="6"/>
        <v>49</v>
      </c>
      <c r="R3" s="158">
        <f t="shared" si="6"/>
        <v>49</v>
      </c>
      <c r="V3" s="94" t="s">
        <v>103</v>
      </c>
      <c r="Y3" s="94">
        <f>ROUND(Y2,-LEN(Y2)+1)</f>
        <v>7</v>
      </c>
      <c r="AN3" s="97">
        <v>1</v>
      </c>
      <c r="AO3" s="97">
        <f ca="1">ABS(_xlfn.NORM.INV(RAND(),$AQ$1,$AS$1))</f>
        <v>29.221062336362401</v>
      </c>
      <c r="AP3" s="97">
        <f ca="1">SMALL($AO$3:$AO$30,ROWS(AO$3:AO3))</f>
        <v>16.759949717970141</v>
      </c>
      <c r="AQ3" s="119">
        <f ca="1">AR3+RAND()</f>
        <v>1.2345507384439363</v>
      </c>
      <c r="AR3" s="119">
        <v>1</v>
      </c>
      <c r="AS3" s="86">
        <f ca="1">ROUNDUP(AP3*AQ3,0)</f>
        <v>21</v>
      </c>
      <c r="AT3" s="86">
        <f ca="1">RAND()</f>
        <v>0.46934851963118873</v>
      </c>
      <c r="AU3" s="86">
        <f ca="1">INDEX($AS$3:$AS$30,MATCH(SMALL($AT$3:$AT$30,ROWS(AT$3:AT3)),$AT$3:$AT$30,0))</f>
        <v>57</v>
      </c>
      <c r="AV3" s="86">
        <f ca="1">SMALL($AS$3:$AS$30,ROWS(AV$3:AV3))</f>
        <v>21</v>
      </c>
      <c r="AW3" s="94">
        <f ca="1">VLOOKUP(SMALL($BB$3:$BB$16,AX3),$BB$3:$BC$30,2,0)</f>
        <v>24</v>
      </c>
      <c r="AX3" s="94">
        <v>1</v>
      </c>
      <c r="BA3" s="94">
        <v>1</v>
      </c>
      <c r="BB3" s="94">
        <f ca="1">RAND()</f>
        <v>0.12211141507397427</v>
      </c>
      <c r="BC3" s="94">
        <f ca="1">AV3</f>
        <v>21</v>
      </c>
    </row>
    <row r="4" spans="1:55" ht="17.25" thickBot="1" x14ac:dyDescent="0.35">
      <c r="A4" s="9">
        <v>2</v>
      </c>
      <c r="B4" s="109">
        <v>25</v>
      </c>
      <c r="C4" s="110">
        <v>28</v>
      </c>
      <c r="D4" s="111">
        <v>35</v>
      </c>
      <c r="E4" s="112">
        <v>67</v>
      </c>
      <c r="F4" s="113" t="str">
        <f t="shared" si="4"/>
        <v>35 - 42</v>
      </c>
      <c r="G4" s="114">
        <f t="shared" ref="G4:G13" si="7">H3</f>
        <v>35</v>
      </c>
      <c r="H4" s="115">
        <f t="shared" si="0"/>
        <v>42</v>
      </c>
      <c r="I4" s="160">
        <f t="shared" si="5"/>
        <v>9</v>
      </c>
      <c r="J4" s="116">
        <f t="shared" ref="J4:J14" si="8">I4-I3</f>
        <v>5</v>
      </c>
      <c r="K4" s="117">
        <f t="shared" si="1"/>
        <v>0.17857142857142858</v>
      </c>
      <c r="L4" s="118">
        <f t="shared" si="2"/>
        <v>0.32142857142857145</v>
      </c>
      <c r="N4" s="129" t="s">
        <v>13</v>
      </c>
      <c r="O4" s="132">
        <f>MAX(B$3:B$86)</f>
        <v>90</v>
      </c>
      <c r="P4" s="132">
        <f t="shared" ref="P4:R4" si="9">MAX(C$3:C$86)</f>
        <v>90</v>
      </c>
      <c r="Q4" s="132">
        <f t="shared" si="9"/>
        <v>90</v>
      </c>
      <c r="R4" s="132">
        <f t="shared" si="9"/>
        <v>90</v>
      </c>
      <c r="V4" s="94" t="s">
        <v>104</v>
      </c>
      <c r="Y4" s="94">
        <f>Y3*INT(O5/Y3)</f>
        <v>21</v>
      </c>
      <c r="AN4" s="97">
        <v>2</v>
      </c>
      <c r="AO4" s="97">
        <f t="shared" ref="AO4:AO30" ca="1" si="10">ABS(_xlfn.NORM.INV(RAND(),$AQ$1,$AS$1))</f>
        <v>25.300955662273839</v>
      </c>
      <c r="AP4" s="97">
        <f ca="1">SMALL($AO$3:$AO$30,ROWS(AO$3:AO4))</f>
        <v>16.797006096811835</v>
      </c>
      <c r="AQ4" s="119">
        <f t="shared" ref="AQ4:AQ30" ca="1" si="11">AR4+RAND()</f>
        <v>2.255471913245263</v>
      </c>
      <c r="AR4" s="119">
        <v>1.5</v>
      </c>
      <c r="AS4" s="86">
        <f t="shared" ref="AS4:AS30" ca="1" si="12">ROUNDUP(AP4*AQ4,0)</f>
        <v>38</v>
      </c>
      <c r="AT4" s="86">
        <f t="shared" ref="AT4:AT30" ca="1" si="13">RAND()</f>
        <v>0.66133406215166735</v>
      </c>
      <c r="AU4" s="86">
        <f ca="1">INDEX($AS$3:$AS$30,MATCH(SMALL($AT$3:$AT$30,ROWS(AT$3:AT4)),$AT$3:$AT$30,0))</f>
        <v>33</v>
      </c>
      <c r="AV4" s="86">
        <f ca="1">SMALL($AS$3:$AS$30,ROWS(AV$3:AV4))</f>
        <v>24</v>
      </c>
      <c r="AW4" s="94">
        <f ca="1">VLOOKUP(SMALL($BB$17:$BB$30,AX4),$BB$17:$BC$30,2,0)</f>
        <v>58</v>
      </c>
      <c r="AX4" s="94">
        <v>1</v>
      </c>
      <c r="BA4" s="94">
        <v>2</v>
      </c>
      <c r="BB4" s="94">
        <f t="shared" ref="BB4:BB30" ca="1" si="14">RAND()</f>
        <v>9.3482004187587009E-2</v>
      </c>
      <c r="BC4" s="94">
        <f t="shared" ref="BC4:BC30" ca="1" si="15">AV4</f>
        <v>24</v>
      </c>
    </row>
    <row r="5" spans="1:55" ht="17.25" thickBot="1" x14ac:dyDescent="0.35">
      <c r="A5" s="9">
        <v>3</v>
      </c>
      <c r="B5" s="109">
        <v>33</v>
      </c>
      <c r="C5" s="110">
        <v>31</v>
      </c>
      <c r="D5" s="111">
        <v>48</v>
      </c>
      <c r="E5" s="112">
        <v>50</v>
      </c>
      <c r="F5" s="113" t="str">
        <f t="shared" si="4"/>
        <v>42 - 49</v>
      </c>
      <c r="G5" s="114">
        <f t="shared" si="7"/>
        <v>42</v>
      </c>
      <c r="H5" s="115">
        <f t="shared" si="0"/>
        <v>49</v>
      </c>
      <c r="I5" s="160">
        <f t="shared" si="5"/>
        <v>14</v>
      </c>
      <c r="J5" s="116">
        <f t="shared" si="8"/>
        <v>5</v>
      </c>
      <c r="K5" s="117">
        <f t="shared" si="1"/>
        <v>0.17857142857142858</v>
      </c>
      <c r="L5" s="118">
        <f t="shared" si="2"/>
        <v>0.5</v>
      </c>
      <c r="N5" s="129" t="s">
        <v>14</v>
      </c>
      <c r="O5" s="132">
        <f>MIN(B$3:B$84)</f>
        <v>25</v>
      </c>
      <c r="P5" s="132">
        <f t="shared" ref="P5:R5" si="16">MIN(C$3:C$84)</f>
        <v>25</v>
      </c>
      <c r="Q5" s="132">
        <f t="shared" si="16"/>
        <v>25</v>
      </c>
      <c r="R5" s="132">
        <f t="shared" si="16"/>
        <v>25</v>
      </c>
      <c r="V5" s="94" t="s">
        <v>101</v>
      </c>
      <c r="Y5" s="94">
        <f>ROUNDUP(O4/Y3,0)</f>
        <v>13</v>
      </c>
      <c r="AN5" s="97">
        <v>3</v>
      </c>
      <c r="AO5" s="97">
        <f t="shared" ca="1" si="10"/>
        <v>23.581288686642047</v>
      </c>
      <c r="AP5" s="97">
        <f ca="1">SMALL($AO$3:$AO$30,ROWS(AO$3:AO5))</f>
        <v>17.283263985105492</v>
      </c>
      <c r="AQ5" s="119">
        <f t="shared" ca="1" si="11"/>
        <v>2.7910221467630443</v>
      </c>
      <c r="AR5" s="119">
        <v>2</v>
      </c>
      <c r="AS5" s="86">
        <f t="shared" ca="1" si="12"/>
        <v>49</v>
      </c>
      <c r="AT5" s="86">
        <f t="shared" ca="1" si="13"/>
        <v>0.54928692958017344</v>
      </c>
      <c r="AU5" s="86">
        <f ca="1">INDEX($AS$3:$AS$30,MATCH(SMALL($AT$3:$AT$30,ROWS(AT$3:AT5)),$AT$3:$AT$30,0))</f>
        <v>50</v>
      </c>
      <c r="AV5" s="86">
        <f ca="1">SMALL($AS$3:$AS$30,ROWS(AV$3:AV5))</f>
        <v>28</v>
      </c>
      <c r="AW5" s="94">
        <f ca="1">VLOOKUP(SMALL($BB$17:$BB$30,AX5),$BB$17:$BC$30,2,0)</f>
        <v>53</v>
      </c>
      <c r="AX5" s="94">
        <v>2</v>
      </c>
      <c r="BA5" s="94">
        <v>3</v>
      </c>
      <c r="BB5" s="94">
        <f t="shared" ca="1" si="14"/>
        <v>0.78788218017355405</v>
      </c>
      <c r="BC5" s="94">
        <f t="shared" ca="1" si="15"/>
        <v>28</v>
      </c>
    </row>
    <row r="6" spans="1:55" ht="17.25" thickBot="1" x14ac:dyDescent="0.35">
      <c r="A6" s="9">
        <v>4</v>
      </c>
      <c r="B6" s="109">
        <v>72</v>
      </c>
      <c r="C6" s="110">
        <v>33</v>
      </c>
      <c r="D6" s="111">
        <v>28</v>
      </c>
      <c r="E6" s="112">
        <v>35</v>
      </c>
      <c r="F6" s="113" t="str">
        <f t="shared" si="4"/>
        <v>49 - 56</v>
      </c>
      <c r="G6" s="114">
        <f t="shared" si="7"/>
        <v>49</v>
      </c>
      <c r="H6" s="115">
        <f t="shared" si="0"/>
        <v>56</v>
      </c>
      <c r="I6" s="160">
        <f t="shared" si="5"/>
        <v>18</v>
      </c>
      <c r="J6" s="116">
        <f t="shared" si="8"/>
        <v>4</v>
      </c>
      <c r="K6" s="117">
        <f t="shared" si="1"/>
        <v>0.14285714285714285</v>
      </c>
      <c r="L6" s="118">
        <f t="shared" si="2"/>
        <v>0.6428571428571429</v>
      </c>
      <c r="N6" s="129" t="s">
        <v>5</v>
      </c>
      <c r="O6" s="132">
        <f>O4-O5</f>
        <v>65</v>
      </c>
      <c r="P6" s="132">
        <f t="shared" ref="P6:R6" si="17">P4-P5</f>
        <v>65</v>
      </c>
      <c r="Q6" s="132">
        <f t="shared" si="17"/>
        <v>65</v>
      </c>
      <c r="R6" s="132">
        <f t="shared" si="17"/>
        <v>65</v>
      </c>
      <c r="V6" s="102" t="s">
        <v>105</v>
      </c>
      <c r="W6" s="102"/>
      <c r="X6" s="102"/>
      <c r="Y6" s="94">
        <f>Y5*Y3</f>
        <v>91</v>
      </c>
      <c r="AN6" s="97">
        <v>4</v>
      </c>
      <c r="AO6" s="97">
        <f t="shared" ca="1" si="10"/>
        <v>16.797006096811835</v>
      </c>
      <c r="AP6" s="97">
        <f ca="1">SMALL($AO$3:$AO$30,ROWS(AO$3:AO6))</f>
        <v>18.275471337066097</v>
      </c>
      <c r="AQ6" s="119">
        <f t="shared" ca="1" si="11"/>
        <v>1.2933355210006598</v>
      </c>
      <c r="AR6" s="119">
        <v>1</v>
      </c>
      <c r="AS6" s="86">
        <f t="shared" ca="1" si="12"/>
        <v>24</v>
      </c>
      <c r="AT6" s="86">
        <f t="shared" ca="1" si="13"/>
        <v>0.57929552099416359</v>
      </c>
      <c r="AU6" s="86">
        <f ca="1">INDEX($AS$3:$AS$30,MATCH(SMALL($AT$3:$AT$30,ROWS(AT$3:AT6)),$AT$3:$AT$30,0))</f>
        <v>53</v>
      </c>
      <c r="AV6" s="86">
        <f ca="1">SMALL($AS$3:$AS$30,ROWS(AV$3:AV6))</f>
        <v>28</v>
      </c>
      <c r="AW6" s="94">
        <f ca="1">VLOOKUP(SMALL($BB$3:$BB$16,AX6),$BB$3:$BC$30,2,0)</f>
        <v>21</v>
      </c>
      <c r="AX6" s="94">
        <v>2</v>
      </c>
      <c r="BA6" s="94">
        <v>4</v>
      </c>
      <c r="BB6" s="94">
        <f t="shared" ca="1" si="14"/>
        <v>0.64660557873853319</v>
      </c>
      <c r="BC6" s="94">
        <f t="shared" ca="1" si="15"/>
        <v>28</v>
      </c>
    </row>
    <row r="7" spans="1:55" ht="17.25" thickBot="1" x14ac:dyDescent="0.35">
      <c r="A7" s="9">
        <v>5</v>
      </c>
      <c r="B7" s="109">
        <v>67</v>
      </c>
      <c r="C7" s="110">
        <v>35</v>
      </c>
      <c r="D7" s="111">
        <v>25</v>
      </c>
      <c r="E7" s="112">
        <v>28</v>
      </c>
      <c r="F7" s="113" t="str">
        <f t="shared" si="4"/>
        <v>56 - 63</v>
      </c>
      <c r="G7" s="114">
        <f t="shared" si="7"/>
        <v>56</v>
      </c>
      <c r="H7" s="115">
        <f t="shared" si="0"/>
        <v>63</v>
      </c>
      <c r="I7" s="160">
        <f t="shared" si="5"/>
        <v>21</v>
      </c>
      <c r="J7" s="116">
        <f t="shared" si="8"/>
        <v>3</v>
      </c>
      <c r="K7" s="117">
        <f t="shared" si="1"/>
        <v>0.10714285714285714</v>
      </c>
      <c r="L7" s="118">
        <f t="shared" si="2"/>
        <v>0.75</v>
      </c>
      <c r="N7" s="129" t="s">
        <v>15</v>
      </c>
      <c r="O7" s="132">
        <f>_xlfn.STDEV.S(B$3:B$86)</f>
        <v>16.398598146305705</v>
      </c>
      <c r="P7" s="132">
        <f t="shared" ref="P7:R7" si="18">_xlfn.STDEV.S(C$3:C$86)</f>
        <v>16.398598146305705</v>
      </c>
      <c r="Q7" s="132">
        <f t="shared" si="18"/>
        <v>16.398598146305705</v>
      </c>
      <c r="R7" s="132">
        <f t="shared" si="18"/>
        <v>16.398598146305705</v>
      </c>
      <c r="V7" s="94" t="s">
        <v>106</v>
      </c>
      <c r="Y7" s="94">
        <v>4</v>
      </c>
      <c r="AN7" s="97">
        <v>5</v>
      </c>
      <c r="AO7" s="97">
        <f t="shared" ca="1" si="10"/>
        <v>18.275471337066097</v>
      </c>
      <c r="AP7" s="97">
        <f ca="1">SMALL($AO$3:$AO$30,ROWS(AO$3:AO7))</f>
        <v>18.895847813476493</v>
      </c>
      <c r="AQ7" s="119">
        <f t="shared" ca="1" si="11"/>
        <v>1.6627280980320776</v>
      </c>
      <c r="AR7" s="119">
        <f>AR3</f>
        <v>1</v>
      </c>
      <c r="AS7" s="86">
        <f t="shared" ca="1" si="12"/>
        <v>32</v>
      </c>
      <c r="AT7" s="86">
        <f t="shared" ca="1" si="13"/>
        <v>0.31698708441763013</v>
      </c>
      <c r="AU7" s="86">
        <f ca="1">INDEX($AS$3:$AS$30,MATCH(SMALL($AT$3:$AT$30,ROWS(AT$3:AT7)),$AT$3:$AT$30,0))</f>
        <v>40</v>
      </c>
      <c r="AV7" s="86">
        <f ca="1">SMALL($AS$3:$AS$30,ROWS(AV$3:AV7))</f>
        <v>29</v>
      </c>
      <c r="AW7" s="94">
        <f ca="1">VLOOKUP(SMALL($BB$3:$BB$16,AX7),$BB$3:$BC$30,2,0)</f>
        <v>38</v>
      </c>
      <c r="AX7" s="94">
        <f>2+AX3</f>
        <v>3</v>
      </c>
      <c r="BA7" s="94">
        <v>5</v>
      </c>
      <c r="BB7" s="94">
        <f t="shared" ca="1" si="14"/>
        <v>0.60738942157117248</v>
      </c>
      <c r="BC7" s="94">
        <f t="shared" ca="1" si="15"/>
        <v>29</v>
      </c>
    </row>
    <row r="8" spans="1:55" ht="17.25" thickBot="1" x14ac:dyDescent="0.35">
      <c r="A8" s="9">
        <v>6</v>
      </c>
      <c r="B8" s="109">
        <v>35</v>
      </c>
      <c r="C8" s="110">
        <v>39</v>
      </c>
      <c r="D8" s="111">
        <v>53</v>
      </c>
      <c r="E8" s="112">
        <v>61</v>
      </c>
      <c r="F8" s="113" t="str">
        <f t="shared" si="4"/>
        <v>63 - 70</v>
      </c>
      <c r="G8" s="114">
        <f t="shared" si="7"/>
        <v>63</v>
      </c>
      <c r="H8" s="115">
        <f t="shared" si="0"/>
        <v>70</v>
      </c>
      <c r="I8" s="160">
        <f t="shared" si="5"/>
        <v>24</v>
      </c>
      <c r="J8" s="116">
        <f t="shared" si="8"/>
        <v>3</v>
      </c>
      <c r="K8" s="117">
        <f t="shared" si="1"/>
        <v>0.10714285714285714</v>
      </c>
      <c r="L8" s="118">
        <f t="shared" si="2"/>
        <v>0.8571428571428571</v>
      </c>
      <c r="N8" s="129" t="s">
        <v>16</v>
      </c>
      <c r="O8" s="132">
        <f>O7/O2</f>
        <v>0.3190832161894091</v>
      </c>
      <c r="P8" s="132">
        <f t="shared" ref="P8:R8" si="19">P7/P2</f>
        <v>0.3190832161894091</v>
      </c>
      <c r="Q8" s="132">
        <f t="shared" si="19"/>
        <v>0.3190832161894091</v>
      </c>
      <c r="R8" s="132">
        <f t="shared" si="19"/>
        <v>0.3190832161894091</v>
      </c>
      <c r="AN8" s="97">
        <v>6</v>
      </c>
      <c r="AO8" s="97">
        <f t="shared" ca="1" si="10"/>
        <v>19.265299734322006</v>
      </c>
      <c r="AP8" s="97">
        <f ca="1">SMALL($AO$3:$AO$30,ROWS(AO$3:AO8))</f>
        <v>19.043472615823863</v>
      </c>
      <c r="AQ8" s="119">
        <f t="shared" ca="1" si="11"/>
        <v>2.1273025666459988</v>
      </c>
      <c r="AR8" s="119">
        <f t="shared" ref="AR8:AR30" si="20">AR4</f>
        <v>1.5</v>
      </c>
      <c r="AS8" s="86">
        <f t="shared" ca="1" si="12"/>
        <v>41</v>
      </c>
      <c r="AT8" s="86">
        <f t="shared" ca="1" si="13"/>
        <v>0.49774448818356343</v>
      </c>
      <c r="AU8" s="86">
        <f ca="1">INDEX($AS$3:$AS$30,MATCH(SMALL($AT$3:$AT$30,ROWS(AT$3:AT8)),$AT$3:$AT$30,0))</f>
        <v>72</v>
      </c>
      <c r="AV8" s="86">
        <f ca="1">SMALL($AS$3:$AS$30,ROWS(AV$3:AV8))</f>
        <v>32</v>
      </c>
      <c r="AW8" s="94">
        <f ca="1">VLOOKUP(SMALL($BB$17:$BB$30,AX8),$BB$17:$BC$30,2,0)</f>
        <v>41</v>
      </c>
      <c r="AX8" s="94">
        <f>2+AX4</f>
        <v>3</v>
      </c>
      <c r="BA8" s="94">
        <v>6</v>
      </c>
      <c r="BB8" s="94">
        <f t="shared" ca="1" si="14"/>
        <v>0.75949961174554448</v>
      </c>
      <c r="BC8" s="94">
        <f t="shared" ca="1" si="15"/>
        <v>32</v>
      </c>
    </row>
    <row r="9" spans="1:55" ht="17.25" thickBot="1" x14ac:dyDescent="0.35">
      <c r="A9" s="9">
        <v>7</v>
      </c>
      <c r="B9" s="109">
        <v>42</v>
      </c>
      <c r="C9" s="110">
        <v>39</v>
      </c>
      <c r="D9" s="111">
        <v>50</v>
      </c>
      <c r="E9" s="112">
        <v>51</v>
      </c>
      <c r="F9" s="113" t="str">
        <f t="shared" si="4"/>
        <v>70 - 77</v>
      </c>
      <c r="G9" s="114">
        <f t="shared" si="7"/>
        <v>70</v>
      </c>
      <c r="H9" s="115">
        <f t="shared" si="0"/>
        <v>77</v>
      </c>
      <c r="I9" s="160">
        <f t="shared" si="5"/>
        <v>26</v>
      </c>
      <c r="J9" s="116">
        <f t="shared" si="8"/>
        <v>2</v>
      </c>
      <c r="K9" s="117">
        <f t="shared" si="1"/>
        <v>7.1428571428571425E-2</v>
      </c>
      <c r="L9" s="118">
        <f t="shared" si="2"/>
        <v>0.9285714285714286</v>
      </c>
      <c r="N9" s="152" t="s">
        <v>100</v>
      </c>
      <c r="O9" s="153">
        <f>O2/O3</f>
        <v>1.0488338192419826</v>
      </c>
      <c r="P9" s="153">
        <f t="shared" ref="P9:R9" si="21">P2/P3</f>
        <v>1.0488338192419826</v>
      </c>
      <c r="Q9" s="153">
        <f t="shared" si="21"/>
        <v>1.0488338192419826</v>
      </c>
      <c r="R9" s="153">
        <f t="shared" si="21"/>
        <v>1.0488338192419826</v>
      </c>
      <c r="AN9" s="97">
        <v>8</v>
      </c>
      <c r="AO9" s="97">
        <f t="shared" ca="1" si="10"/>
        <v>29.9700224934214</v>
      </c>
      <c r="AP9" s="97">
        <f ca="1">SMALL($AO$3:$AO$30,ROWS(AO$3:AO9))</f>
        <v>19.265299734322006</v>
      </c>
      <c r="AQ9" s="119">
        <f t="shared" ca="1" si="11"/>
        <v>2.1116494641066366</v>
      </c>
      <c r="AR9" s="119">
        <f t="shared" si="20"/>
        <v>2</v>
      </c>
      <c r="AS9" s="86">
        <f t="shared" ca="1" si="12"/>
        <v>41</v>
      </c>
      <c r="AT9" s="86">
        <f t="shared" ca="1" si="13"/>
        <v>0.27343780465950784</v>
      </c>
      <c r="AU9" s="86">
        <f ca="1">INDEX($AS$3:$AS$30,MATCH(SMALL($AT$3:$AT$30,ROWS(AT$3:AT9)),$AT$3:$AT$30,0))</f>
        <v>39</v>
      </c>
      <c r="AV9" s="86">
        <f ca="1">SMALL($AS$3:$AS$30,ROWS(AV$3:AV9))</f>
        <v>32</v>
      </c>
      <c r="AW9" s="94">
        <f ca="1">VLOOKUP(SMALL($BB$17:$BB$30,AX9),$BB$17:$BC$30,2,0)</f>
        <v>72</v>
      </c>
      <c r="AX9" s="94">
        <f>2+AX5</f>
        <v>4</v>
      </c>
      <c r="BA9" s="94">
        <v>7</v>
      </c>
      <c r="BB9" s="94">
        <f t="shared" ca="1" si="14"/>
        <v>0.6311874540986554</v>
      </c>
      <c r="BC9" s="94">
        <f t="shared" ca="1" si="15"/>
        <v>32</v>
      </c>
    </row>
    <row r="10" spans="1:55" ht="17.25" thickBot="1" x14ac:dyDescent="0.35">
      <c r="A10" s="9">
        <v>8</v>
      </c>
      <c r="B10" s="109">
        <v>44</v>
      </c>
      <c r="C10" s="110">
        <v>40</v>
      </c>
      <c r="D10" s="111">
        <v>42</v>
      </c>
      <c r="E10" s="112">
        <v>46</v>
      </c>
      <c r="F10" s="113" t="str">
        <f t="shared" si="4"/>
        <v>77 - 84</v>
      </c>
      <c r="G10" s="114">
        <f t="shared" si="7"/>
        <v>77</v>
      </c>
      <c r="H10" s="115">
        <f t="shared" si="0"/>
        <v>84</v>
      </c>
      <c r="I10" s="160">
        <f t="shared" si="5"/>
        <v>27</v>
      </c>
      <c r="J10" s="116">
        <f t="shared" si="8"/>
        <v>1</v>
      </c>
      <c r="K10" s="117">
        <f t="shared" si="1"/>
        <v>3.5714285714285712E-2</v>
      </c>
      <c r="L10" s="118">
        <f t="shared" si="2"/>
        <v>0.9642857142857143</v>
      </c>
      <c r="N10" s="130" t="s">
        <v>91</v>
      </c>
      <c r="O10" s="133">
        <f>O6/O2</f>
        <v>1.2647671994440584</v>
      </c>
      <c r="P10" s="133">
        <f t="shared" ref="P10:R10" si="22">P6/P2</f>
        <v>1.2647671994440584</v>
      </c>
      <c r="Q10" s="133">
        <f t="shared" si="22"/>
        <v>1.2647671994440584</v>
      </c>
      <c r="R10" s="133">
        <f t="shared" si="22"/>
        <v>1.2647671994440584</v>
      </c>
      <c r="AN10" s="97">
        <v>7</v>
      </c>
      <c r="AO10" s="97">
        <f t="shared" ca="1" si="10"/>
        <v>23.31199643220334</v>
      </c>
      <c r="AP10" s="97">
        <f ca="1">SMALL($AO$3:$AO$30,ROWS(AO$3:AO10))</f>
        <v>20.246573051908946</v>
      </c>
      <c r="AQ10" s="119">
        <f t="shared" ca="1" si="11"/>
        <v>1.3423902974161548</v>
      </c>
      <c r="AR10" s="119">
        <f t="shared" si="20"/>
        <v>1</v>
      </c>
      <c r="AS10" s="86">
        <f t="shared" ca="1" si="12"/>
        <v>28</v>
      </c>
      <c r="AT10" s="86">
        <f t="shared" ca="1" si="13"/>
        <v>0.99502746585951873</v>
      </c>
      <c r="AU10" s="86">
        <f ca="1">INDEX($AS$3:$AS$30,MATCH(SMALL($AT$3:$AT$30,ROWS(AT$3:AT10)),$AT$3:$AT$30,0))</f>
        <v>32</v>
      </c>
      <c r="AV10" s="86">
        <f ca="1">SMALL($AS$3:$AS$30,ROWS(AV$3:AV10))</f>
        <v>33</v>
      </c>
      <c r="AW10" s="94">
        <f ca="1">VLOOKUP(SMALL($BB$3:$BB$16,AX10),$BB$3:$BC$30,2,0)</f>
        <v>37</v>
      </c>
      <c r="AX10" s="94">
        <f>2+AX6</f>
        <v>4</v>
      </c>
      <c r="BA10" s="94">
        <v>8</v>
      </c>
      <c r="BB10" s="94">
        <f t="shared" ca="1" si="14"/>
        <v>0.42904166070336436</v>
      </c>
      <c r="BC10" s="94">
        <f t="shared" ca="1" si="15"/>
        <v>33</v>
      </c>
    </row>
    <row r="11" spans="1:55" ht="17.25" thickBot="1" x14ac:dyDescent="0.35">
      <c r="A11" s="9">
        <v>9</v>
      </c>
      <c r="B11" s="109">
        <v>51</v>
      </c>
      <c r="C11" s="110">
        <v>41</v>
      </c>
      <c r="D11" s="111">
        <v>40</v>
      </c>
      <c r="E11" s="112">
        <v>48</v>
      </c>
      <c r="F11" s="113" t="str">
        <f t="shared" si="4"/>
        <v>84 - 91</v>
      </c>
      <c r="G11" s="114">
        <f t="shared" si="7"/>
        <v>84</v>
      </c>
      <c r="H11" s="115">
        <f t="shared" si="0"/>
        <v>91</v>
      </c>
      <c r="I11" s="160">
        <f t="shared" si="5"/>
        <v>28</v>
      </c>
      <c r="J11" s="116">
        <f t="shared" si="8"/>
        <v>1</v>
      </c>
      <c r="K11" s="117">
        <f t="shared" si="1"/>
        <v>3.5714285714285712E-2</v>
      </c>
      <c r="L11" s="118">
        <f t="shared" si="2"/>
        <v>1</v>
      </c>
      <c r="AN11" s="97">
        <v>12</v>
      </c>
      <c r="AO11" s="97">
        <f t="shared" ca="1" si="10"/>
        <v>17.283263985105492</v>
      </c>
      <c r="AP11" s="97">
        <f ca="1">SMALL($AO$3:$AO$30,ROWS(AO$3:AO11))</f>
        <v>20.837841079775533</v>
      </c>
      <c r="AQ11" s="119">
        <f t="shared" ca="1" si="11"/>
        <v>1.752881766559093</v>
      </c>
      <c r="AR11" s="119">
        <f t="shared" si="20"/>
        <v>1</v>
      </c>
      <c r="AS11" s="86">
        <f t="shared" ca="1" si="12"/>
        <v>37</v>
      </c>
      <c r="AT11" s="86">
        <f t="shared" ca="1" si="13"/>
        <v>0.4757983628817668</v>
      </c>
      <c r="AU11" s="86">
        <f ca="1">INDEX($AS$3:$AS$30,MATCH(SMALL($AT$3:$AT$30,ROWS(AT$3:AT11)),$AT$3:$AT$30,0))</f>
        <v>58</v>
      </c>
      <c r="AV11" s="86">
        <f ca="1">SMALL($AS$3:$AS$30,ROWS(AV$3:AV11))</f>
        <v>34</v>
      </c>
      <c r="AW11" s="94">
        <f ca="1">VLOOKUP(SMALL($BB$3:$BB$16,AX11),$BB$3:$BC$30,2,0)</f>
        <v>40</v>
      </c>
      <c r="AX11" s="94">
        <f t="shared" ref="AX11:AX30" si="23">2+AX7</f>
        <v>5</v>
      </c>
      <c r="BA11" s="94">
        <v>9</v>
      </c>
      <c r="BB11" s="94">
        <f t="shared" ca="1" si="14"/>
        <v>0.80365643453902103</v>
      </c>
      <c r="BC11" s="94">
        <f t="shared" ca="1" si="15"/>
        <v>34</v>
      </c>
    </row>
    <row r="12" spans="1:55" ht="17.25" thickBot="1" x14ac:dyDescent="0.35">
      <c r="A12" s="9">
        <v>10</v>
      </c>
      <c r="B12" s="109">
        <v>39</v>
      </c>
      <c r="C12" s="110">
        <v>42</v>
      </c>
      <c r="D12" s="111">
        <v>46</v>
      </c>
      <c r="E12" s="112">
        <v>56</v>
      </c>
      <c r="F12" s="113" t="str">
        <f t="shared" si="4"/>
        <v>91 - 98</v>
      </c>
      <c r="G12" s="114">
        <f t="shared" si="7"/>
        <v>91</v>
      </c>
      <c r="H12" s="115">
        <f t="shared" si="0"/>
        <v>98</v>
      </c>
      <c r="I12" s="160">
        <f t="shared" si="5"/>
        <v>28</v>
      </c>
      <c r="J12" s="116">
        <f t="shared" si="8"/>
        <v>0</v>
      </c>
      <c r="K12" s="117">
        <f t="shared" si="1"/>
        <v>0</v>
      </c>
      <c r="L12" s="118">
        <f t="shared" si="2"/>
        <v>1</v>
      </c>
      <c r="AN12" s="97">
        <v>9</v>
      </c>
      <c r="AO12" s="97">
        <f t="shared" ca="1" si="10"/>
        <v>25.608047682718485</v>
      </c>
      <c r="AP12" s="97">
        <f ca="1">SMALL($AO$3:$AO$30,ROWS(AO$3:AO12))</f>
        <v>21.871211704203233</v>
      </c>
      <c r="AQ12" s="119">
        <f t="shared" ca="1" si="11"/>
        <v>2.3829149027339795</v>
      </c>
      <c r="AR12" s="119">
        <f t="shared" si="20"/>
        <v>1.5</v>
      </c>
      <c r="AS12" s="86">
        <f t="shared" ca="1" si="12"/>
        <v>53</v>
      </c>
      <c r="AT12" s="86">
        <f t="shared" ca="1" si="13"/>
        <v>0.13533867310316716</v>
      </c>
      <c r="AU12" s="86">
        <f ca="1">INDEX($AS$3:$AS$30,MATCH(SMALL($AT$3:$AT$30,ROWS(AT$3:AT12)),$AT$3:$AT$30,0))</f>
        <v>41</v>
      </c>
      <c r="AV12" s="86">
        <f ca="1">SMALL($AS$3:$AS$30,ROWS(AV$3:AV12))</f>
        <v>37</v>
      </c>
      <c r="AW12" s="94">
        <f ca="1">VLOOKUP(SMALL($BB$17:$BB$30,AX12),$BB$17:$BC$30,2,0)</f>
        <v>49</v>
      </c>
      <c r="AX12" s="94">
        <f t="shared" si="23"/>
        <v>5</v>
      </c>
      <c r="BA12" s="94">
        <v>10</v>
      </c>
      <c r="BB12" s="94">
        <f t="shared" ca="1" si="14"/>
        <v>0.17144380433989781</v>
      </c>
      <c r="BC12" s="94">
        <f t="shared" ca="1" si="15"/>
        <v>37</v>
      </c>
    </row>
    <row r="13" spans="1:55" ht="17.25" thickBot="1" x14ac:dyDescent="0.35">
      <c r="A13" s="9">
        <v>11</v>
      </c>
      <c r="B13" s="109">
        <v>46</v>
      </c>
      <c r="C13" s="110">
        <v>44</v>
      </c>
      <c r="D13" s="111">
        <v>72</v>
      </c>
      <c r="E13" s="112">
        <v>72</v>
      </c>
      <c r="F13" s="113" t="str">
        <f t="shared" si="4"/>
        <v>98 - 105</v>
      </c>
      <c r="G13" s="114">
        <f t="shared" si="7"/>
        <v>98</v>
      </c>
      <c r="H13" s="115">
        <f t="shared" si="0"/>
        <v>105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27.485702055689821</v>
      </c>
      <c r="AP13" s="97">
        <f ca="1">SMALL($AO$3:$AO$30,ROWS(AO$3:AO13))</f>
        <v>22.22840232002514</v>
      </c>
      <c r="AQ13" s="119">
        <f t="shared" ca="1" si="11"/>
        <v>2.0249700291328638</v>
      </c>
      <c r="AR13" s="119">
        <f t="shared" si="20"/>
        <v>2</v>
      </c>
      <c r="AS13" s="86">
        <f t="shared" ca="1" si="12"/>
        <v>46</v>
      </c>
      <c r="AT13" s="86">
        <f t="shared" ca="1" si="13"/>
        <v>0.4980721992337156</v>
      </c>
      <c r="AU13" s="86">
        <f ca="1">INDEX($AS$3:$AS$30,MATCH(SMALL($AT$3:$AT$30,ROWS(AT$3:AT13)),$AT$3:$AT$30,0))</f>
        <v>32</v>
      </c>
      <c r="AV13" s="86">
        <f ca="1">SMALL($AS$3:$AS$30,ROWS(AV$3:AV13))</f>
        <v>38</v>
      </c>
      <c r="AW13" s="94">
        <f ca="1">VLOOKUP(SMALL($BB$17:$BB$30,AX13),$BB$17:$BC$30,2,0)</f>
        <v>46</v>
      </c>
      <c r="AX13" s="94">
        <f t="shared" si="23"/>
        <v>6</v>
      </c>
      <c r="BA13" s="94">
        <v>11</v>
      </c>
      <c r="BB13" s="94">
        <f t="shared" ca="1" si="14"/>
        <v>0.15233669778795078</v>
      </c>
      <c r="BC13" s="94">
        <f t="shared" ca="1" si="15"/>
        <v>38</v>
      </c>
    </row>
    <row r="14" spans="1:55" ht="17.25" thickBot="1" x14ac:dyDescent="0.35">
      <c r="A14" s="9">
        <v>12</v>
      </c>
      <c r="B14" s="109">
        <v>41</v>
      </c>
      <c r="C14" s="110">
        <v>46</v>
      </c>
      <c r="D14" s="111">
        <v>31</v>
      </c>
      <c r="E14" s="112">
        <v>40</v>
      </c>
      <c r="F14" s="120" t="str">
        <f t="shared" si="4"/>
        <v>105 - 112</v>
      </c>
      <c r="G14" s="121">
        <f>H13</f>
        <v>105</v>
      </c>
      <c r="H14" s="122">
        <f t="shared" si="0"/>
        <v>112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28.276311236843345</v>
      </c>
      <c r="AP14" s="97">
        <f ca="1">SMALL($AO$3:$AO$30,ROWS(AO$3:AO14))</f>
        <v>23.31199643220334</v>
      </c>
      <c r="AQ14" s="119">
        <f t="shared" ca="1" si="11"/>
        <v>1.4330206441658415</v>
      </c>
      <c r="AR14" s="119">
        <f t="shared" si="20"/>
        <v>1</v>
      </c>
      <c r="AS14" s="86">
        <f t="shared" ca="1" si="12"/>
        <v>34</v>
      </c>
      <c r="AT14" s="86">
        <f t="shared" ca="1" si="13"/>
        <v>0.41596243923833209</v>
      </c>
      <c r="AU14" s="86">
        <f ca="1">INDEX($AS$3:$AS$30,MATCH(SMALL($AT$3:$AT$30,ROWS(AT$3:AT14)),$AT$3:$AT$30,0))</f>
        <v>51</v>
      </c>
      <c r="AV14" s="86">
        <f ca="1">SMALL($AS$3:$AS$30,ROWS(AV$3:AV14))</f>
        <v>39</v>
      </c>
      <c r="AW14" s="94">
        <f ca="1">VLOOKUP(SMALL($BB$3:$BB$16,AX14),$BB$3:$BC$30,2,0)</f>
        <v>41</v>
      </c>
      <c r="AX14" s="94">
        <f t="shared" si="23"/>
        <v>6</v>
      </c>
      <c r="BA14" s="94">
        <v>12</v>
      </c>
      <c r="BB14" s="94">
        <f t="shared" ca="1" si="14"/>
        <v>0.99627930684828003</v>
      </c>
      <c r="BC14" s="94">
        <f t="shared" ca="1" si="15"/>
        <v>39</v>
      </c>
    </row>
    <row r="15" spans="1:55" ht="16.5" x14ac:dyDescent="0.3">
      <c r="A15" s="9">
        <v>13</v>
      </c>
      <c r="B15" s="109">
        <v>69</v>
      </c>
      <c r="C15" s="110">
        <v>47</v>
      </c>
      <c r="D15" s="111">
        <v>44</v>
      </c>
      <c r="E15" s="112">
        <v>42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0.99999999999999978</v>
      </c>
      <c r="L15" s="117"/>
      <c r="AN15" s="97">
        <v>14</v>
      </c>
      <c r="AO15" s="97">
        <f t="shared" ca="1" si="10"/>
        <v>25.389871124098033</v>
      </c>
      <c r="AP15" s="97">
        <f ca="1">SMALL($AO$3:$AO$30,ROWS(AO$3:AO15))</f>
        <v>23.581288686642047</v>
      </c>
      <c r="AQ15" s="119">
        <f t="shared" ca="1" si="11"/>
        <v>1.1898408092214181</v>
      </c>
      <c r="AR15" s="119">
        <f t="shared" si="20"/>
        <v>1</v>
      </c>
      <c r="AS15" s="86">
        <f t="shared" ca="1" si="12"/>
        <v>29</v>
      </c>
      <c r="AT15" s="86">
        <f t="shared" ca="1" si="13"/>
        <v>0.72511706313527013</v>
      </c>
      <c r="AU15" s="86">
        <f ca="1">INDEX($AS$3:$AS$30,MATCH(SMALL($AT$3:$AT$30,ROWS(AT$3:AT15)),$AT$3:$AT$30,0))</f>
        <v>34</v>
      </c>
      <c r="AV15" s="86">
        <f ca="1">SMALL($AS$3:$AS$30,ROWS(AV$3:AV15))</f>
        <v>40</v>
      </c>
      <c r="AW15" s="94">
        <f ca="1">VLOOKUP(SMALL($BB$3:$BB$16,AX15),$BB$3:$BC$30,2,0)</f>
        <v>33</v>
      </c>
      <c r="AX15" s="94">
        <f t="shared" si="23"/>
        <v>7</v>
      </c>
      <c r="BA15" s="94">
        <v>13</v>
      </c>
      <c r="BB15" s="94">
        <f t="shared" ca="1" si="14"/>
        <v>0.29932456390397844</v>
      </c>
      <c r="BC15" s="94">
        <f t="shared" ca="1" si="15"/>
        <v>40</v>
      </c>
    </row>
    <row r="16" spans="1:55" ht="16.5" x14ac:dyDescent="0.3">
      <c r="A16" s="9">
        <v>14</v>
      </c>
      <c r="B16" s="109">
        <v>28</v>
      </c>
      <c r="C16" s="110">
        <v>48</v>
      </c>
      <c r="D16" s="111">
        <v>39</v>
      </c>
      <c r="E16" s="112">
        <v>72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29.958512104735398</v>
      </c>
      <c r="AP16" s="97">
        <f ca="1">SMALL($AO$3:$AO$30,ROWS(AO$3:AO16))</f>
        <v>25.039199049632401</v>
      </c>
      <c r="AQ16" s="119">
        <f t="shared" ca="1" si="11"/>
        <v>1.5777415674770516</v>
      </c>
      <c r="AR16" s="119">
        <f t="shared" si="20"/>
        <v>1.5</v>
      </c>
      <c r="AS16" s="86">
        <f t="shared" ca="1" si="12"/>
        <v>40</v>
      </c>
      <c r="AT16" s="86">
        <f t="shared" ca="1" si="13"/>
        <v>0.1355566184473016</v>
      </c>
      <c r="AU16" s="86">
        <f ca="1">INDEX($AS$3:$AS$30,MATCH(SMALL($AT$3:$AT$30,ROWS(AT$3:AT16)),$AT$3:$AT$30,0))</f>
        <v>21</v>
      </c>
      <c r="AV16" s="86">
        <f ca="1">SMALL($AS$3:$AS$30,ROWS(AV$3:AV16))</f>
        <v>41</v>
      </c>
      <c r="AW16" s="94">
        <f ca="1">VLOOKUP(SMALL($BB$17:$BB$30,AX16),$BB$17:$BC$30,2,0)</f>
        <v>50</v>
      </c>
      <c r="AX16" s="94">
        <f t="shared" si="23"/>
        <v>7</v>
      </c>
      <c r="BA16" s="94">
        <v>14</v>
      </c>
      <c r="BB16" s="94">
        <f t="shared" ca="1" si="14"/>
        <v>0.30109905637822432</v>
      </c>
      <c r="BC16" s="94">
        <f t="shared" ca="1" si="15"/>
        <v>41</v>
      </c>
    </row>
    <row r="17" spans="1:63" ht="16.5" x14ac:dyDescent="0.3">
      <c r="A17" s="9">
        <v>15</v>
      </c>
      <c r="B17" s="109">
        <v>82</v>
      </c>
      <c r="C17" s="110">
        <v>50</v>
      </c>
      <c r="D17" s="111">
        <v>72</v>
      </c>
      <c r="E17" s="112">
        <v>53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19.043472615823863</v>
      </c>
      <c r="AP17" s="97">
        <f ca="1">SMALL($AO$3:$AO$30,ROWS(AO$3:AO17))</f>
        <v>25.300955662273839</v>
      </c>
      <c r="AQ17" s="119">
        <f t="shared" ca="1" si="11"/>
        <v>2.9199318941244705</v>
      </c>
      <c r="AR17" s="119">
        <f t="shared" si="20"/>
        <v>2</v>
      </c>
      <c r="AS17" s="86">
        <f t="shared" ca="1" si="12"/>
        <v>74</v>
      </c>
      <c r="AT17" s="86">
        <f t="shared" ca="1" si="13"/>
        <v>0.53966357497673467</v>
      </c>
      <c r="AU17" s="86">
        <f ca="1">INDEX($AS$3:$AS$30,MATCH(SMALL($AT$3:$AT$30,ROWS(AT$3:AT17)),$AT$3:$AT$30,0))</f>
        <v>37</v>
      </c>
      <c r="AV17" s="86">
        <f ca="1">SMALL($AS$3:$AS$30,ROWS(AV$3:AV17))</f>
        <v>41</v>
      </c>
      <c r="AW17" s="94">
        <f ca="1">VLOOKUP(SMALL($BB$17:$BB$30,AX17),$BB$17:$BC$30,2,0)</f>
        <v>65</v>
      </c>
      <c r="AX17" s="94">
        <f t="shared" si="23"/>
        <v>8</v>
      </c>
      <c r="BA17" s="94">
        <v>15</v>
      </c>
      <c r="BB17" s="94">
        <f t="shared" ca="1" si="14"/>
        <v>0.16424399357940178</v>
      </c>
      <c r="BC17" s="94">
        <f t="shared" ca="1" si="15"/>
        <v>41</v>
      </c>
    </row>
    <row r="18" spans="1:63" ht="16.5" x14ac:dyDescent="0.3">
      <c r="A18" s="9">
        <v>16</v>
      </c>
      <c r="B18" s="109">
        <v>65</v>
      </c>
      <c r="C18" s="110">
        <v>51</v>
      </c>
      <c r="D18" s="111">
        <v>51</v>
      </c>
      <c r="E18" s="112">
        <v>41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16.759949717970141</v>
      </c>
      <c r="AP18" s="97">
        <f ca="1">SMALL($AO$3:$AO$30,ROWS(AO$3:AO18))</f>
        <v>25.389871124098033</v>
      </c>
      <c r="AQ18" s="119">
        <f t="shared" ca="1" si="11"/>
        <v>1.0885354724637986</v>
      </c>
      <c r="AR18" s="119">
        <f t="shared" si="20"/>
        <v>1</v>
      </c>
      <c r="AS18" s="86">
        <f t="shared" ca="1" si="12"/>
        <v>28</v>
      </c>
      <c r="AT18" s="86">
        <f t="shared" ca="1" si="13"/>
        <v>0.55813226910367897</v>
      </c>
      <c r="AU18" s="86">
        <f ca="1">INDEX($AS$3:$AS$30,MATCH(SMALL($AT$3:$AT$30,ROWS(AT$3:AT18)),$AT$3:$AT$30,0))</f>
        <v>41</v>
      </c>
      <c r="AV18" s="86">
        <f ca="1">SMALL($AS$3:$AS$30,ROWS(AV$3:AV18))</f>
        <v>46</v>
      </c>
      <c r="AW18" s="94">
        <f ca="1">VLOOKUP(SMALL($BB$3:$BB$16,AX18),$BB$3:$BC$30,2,0)</f>
        <v>29</v>
      </c>
      <c r="AX18" s="94">
        <f t="shared" si="23"/>
        <v>8</v>
      </c>
      <c r="BA18" s="94">
        <v>16</v>
      </c>
      <c r="BB18" s="94">
        <f t="shared" ca="1" si="14"/>
        <v>0.34686824499947233</v>
      </c>
      <c r="BC18" s="94">
        <f t="shared" ca="1" si="15"/>
        <v>46</v>
      </c>
    </row>
    <row r="19" spans="1:63" ht="16.5" x14ac:dyDescent="0.3">
      <c r="A19" s="9">
        <v>17</v>
      </c>
      <c r="B19" s="109">
        <v>47</v>
      </c>
      <c r="C19" s="110">
        <v>51</v>
      </c>
      <c r="D19" s="111">
        <v>41</v>
      </c>
      <c r="E19" s="112">
        <v>25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22.22840232002514</v>
      </c>
      <c r="AP19" s="97">
        <f ca="1">SMALL($AO$3:$AO$30,ROWS(AO$3:AO19))</f>
        <v>25.608047682718485</v>
      </c>
      <c r="AQ19" s="119">
        <f t="shared" ca="1" si="11"/>
        <v>1.2409919850600595</v>
      </c>
      <c r="AR19" s="119">
        <f t="shared" si="20"/>
        <v>1</v>
      </c>
      <c r="AS19" s="86">
        <f t="shared" ca="1" si="12"/>
        <v>32</v>
      </c>
      <c r="AT19" s="86">
        <f t="shared" ca="1" si="13"/>
        <v>0.19671141249170399</v>
      </c>
      <c r="AU19" s="86">
        <f ca="1">INDEX($AS$3:$AS$30,MATCH(SMALL($AT$3:$AT$30,ROWS(AT$3:AT19)),$AT$3:$AT$30,0))</f>
        <v>46</v>
      </c>
      <c r="AV19" s="86">
        <f ca="1">SMALL($AS$3:$AS$30,ROWS(AV$3:AV19))</f>
        <v>49</v>
      </c>
      <c r="AW19" s="94">
        <f ca="1">VLOOKUP(SMALL($BB$3:$BB$16,AX19),$BB$3:$BC$30,2,0)</f>
        <v>32</v>
      </c>
      <c r="AX19" s="94">
        <f t="shared" si="23"/>
        <v>9</v>
      </c>
      <c r="BA19" s="94">
        <v>17</v>
      </c>
      <c r="BB19" s="94">
        <f t="shared" ca="1" si="14"/>
        <v>0.28731838812021848</v>
      </c>
      <c r="BC19" s="94">
        <f t="shared" ca="1" si="15"/>
        <v>49</v>
      </c>
    </row>
    <row r="20" spans="1:63" ht="16.5" x14ac:dyDescent="0.3">
      <c r="A20" s="9">
        <v>18</v>
      </c>
      <c r="B20" s="109">
        <v>53</v>
      </c>
      <c r="C20" s="110">
        <v>53</v>
      </c>
      <c r="D20" s="111">
        <v>65</v>
      </c>
      <c r="E20" s="112">
        <v>69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20.837841079775533</v>
      </c>
      <c r="AP20" s="97">
        <f ca="1">SMALL($AO$3:$AO$30,ROWS(AO$3:AO20))</f>
        <v>25.926637276183257</v>
      </c>
      <c r="AQ20" s="119">
        <f t="shared" ca="1" si="11"/>
        <v>2.4938354069517534</v>
      </c>
      <c r="AR20" s="119">
        <f t="shared" si="20"/>
        <v>1.5</v>
      </c>
      <c r="AS20" s="86">
        <f t="shared" ca="1" si="12"/>
        <v>65</v>
      </c>
      <c r="AT20" s="86">
        <f t="shared" ca="1" si="13"/>
        <v>0.82327870252325053</v>
      </c>
      <c r="AU20" s="86">
        <f ca="1">INDEX($AS$3:$AS$30,MATCH(SMALL($AT$3:$AT$30,ROWS(AT$3:AT20)),$AT$3:$AT$30,0))</f>
        <v>74</v>
      </c>
      <c r="AV20" s="86">
        <f ca="1">SMALL($AS$3:$AS$30,ROWS(AV$3:AV20))</f>
        <v>50</v>
      </c>
      <c r="AW20" s="94">
        <f ca="1">VLOOKUP(SMALL($BB$17:$BB$30,AX20),$BB$17:$BC$30,2,0)</f>
        <v>74</v>
      </c>
      <c r="AX20" s="94">
        <f t="shared" si="23"/>
        <v>9</v>
      </c>
      <c r="BA20" s="94">
        <v>18</v>
      </c>
      <c r="BB20" s="94">
        <f t="shared" ca="1" si="14"/>
        <v>0.47204836384632343</v>
      </c>
      <c r="BC20" s="94">
        <f t="shared" ca="1" si="15"/>
        <v>50</v>
      </c>
    </row>
    <row r="21" spans="1:63" ht="16.5" x14ac:dyDescent="0.3">
      <c r="A21" s="9">
        <v>19</v>
      </c>
      <c r="B21" s="109">
        <v>90</v>
      </c>
      <c r="C21" s="110">
        <v>56</v>
      </c>
      <c r="D21" s="111">
        <v>67</v>
      </c>
      <c r="E21" s="112">
        <v>90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29.348899467625955</v>
      </c>
      <c r="AP21" s="97">
        <f ca="1">SMALL($AO$3:$AO$30,ROWS(AO$3:AO21))</f>
        <v>27.323151594354584</v>
      </c>
      <c r="AQ21" s="119">
        <f t="shared" ca="1" si="11"/>
        <v>2.0576156195540216</v>
      </c>
      <c r="AR21" s="119">
        <f t="shared" si="20"/>
        <v>2</v>
      </c>
      <c r="AS21" s="86">
        <f t="shared" ca="1" si="12"/>
        <v>57</v>
      </c>
      <c r="AT21" s="86">
        <f t="shared" ca="1" si="13"/>
        <v>9.2137075201509377E-3</v>
      </c>
      <c r="AU21" s="86">
        <f ca="1">INDEX($AS$3:$AS$30,MATCH(SMALL($AT$3:$AT$30,ROWS(AT$3:AT21)),$AT$3:$AT$30,0))</f>
        <v>60</v>
      </c>
      <c r="AV21" s="86">
        <f ca="1">SMALL($AS$3:$AS$30,ROWS(AV$3:AV21))</f>
        <v>51</v>
      </c>
      <c r="AW21" s="94">
        <f ca="1">VLOOKUP(SMALL($BB$17:$BB$30,AX21),$BB$17:$BC$30,2,0)</f>
        <v>60</v>
      </c>
      <c r="AX21" s="94">
        <f t="shared" si="23"/>
        <v>10</v>
      </c>
      <c r="BA21" s="94">
        <v>19</v>
      </c>
      <c r="BB21" s="94">
        <f t="shared" ca="1" si="14"/>
        <v>0.88723088320843013</v>
      </c>
      <c r="BC21" s="94">
        <f t="shared" ca="1" si="15"/>
        <v>51</v>
      </c>
    </row>
    <row r="22" spans="1:63" ht="16.5" x14ac:dyDescent="0.3">
      <c r="A22" s="9">
        <v>20</v>
      </c>
      <c r="B22" s="109">
        <v>56</v>
      </c>
      <c r="C22" s="110">
        <v>61</v>
      </c>
      <c r="D22" s="111">
        <v>51</v>
      </c>
      <c r="E22" s="112">
        <v>33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31.963561797792927</v>
      </c>
      <c r="AP22" s="97">
        <f ca="1">SMALL($AO$3:$AO$30,ROWS(AO$3:AO22))</f>
        <v>27.485702055689821</v>
      </c>
      <c r="AQ22" s="119">
        <f t="shared" ca="1" si="11"/>
        <v>1.839645170582461</v>
      </c>
      <c r="AR22" s="119">
        <f t="shared" si="20"/>
        <v>1</v>
      </c>
      <c r="AS22" s="86">
        <f t="shared" ca="1" si="12"/>
        <v>51</v>
      </c>
      <c r="AT22" s="86">
        <f t="shared" ca="1" si="13"/>
        <v>0.3512208675333286</v>
      </c>
      <c r="AU22" s="86">
        <f ca="1">INDEX($AS$3:$AS$30,MATCH(SMALL($AT$3:$AT$30,ROWS(AT$3:AT22)),$AT$3:$AT$30,0))</f>
        <v>49</v>
      </c>
      <c r="AV22" s="86">
        <f ca="1">SMALL($AS$3:$AS$30,ROWS(AV$3:AV22))</f>
        <v>53</v>
      </c>
      <c r="AW22" s="94">
        <f ca="1">VLOOKUP(SMALL($BB$3:$BB$16,AX22),$BB$3:$BC$30,2,0)</f>
        <v>28</v>
      </c>
      <c r="AX22" s="94">
        <f t="shared" si="23"/>
        <v>10</v>
      </c>
      <c r="BA22" s="94">
        <v>20</v>
      </c>
      <c r="BB22" s="94">
        <f t="shared" ca="1" si="14"/>
        <v>0.12752514186957642</v>
      </c>
      <c r="BC22" s="94">
        <f t="shared" ca="1" si="15"/>
        <v>53</v>
      </c>
    </row>
    <row r="23" spans="1:63" ht="16.5" x14ac:dyDescent="0.3">
      <c r="A23" s="9">
        <v>21</v>
      </c>
      <c r="B23" s="109">
        <v>51</v>
      </c>
      <c r="C23" s="110">
        <v>62</v>
      </c>
      <c r="D23" s="111">
        <v>56</v>
      </c>
      <c r="E23" s="112">
        <v>31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21.871211704203233</v>
      </c>
      <c r="AP23" s="97">
        <f ca="1">SMALL($AO$3:$AO$30,ROWS(AO$3:AO23))</f>
        <v>28.276311236843345</v>
      </c>
      <c r="AQ23" s="119">
        <f t="shared" ca="1" si="11"/>
        <v>1.141658190628656</v>
      </c>
      <c r="AR23" s="119">
        <f t="shared" si="20"/>
        <v>1</v>
      </c>
      <c r="AS23" s="86">
        <f t="shared" ca="1" si="12"/>
        <v>33</v>
      </c>
      <c r="AT23" s="86">
        <f t="shared" ca="1" si="13"/>
        <v>8.9057443485564214E-2</v>
      </c>
      <c r="AU23" s="86">
        <f ca="1">INDEX($AS$3:$AS$30,MATCH(SMALL($AT$3:$AT$30,ROWS(AT$3:AT23)),$AT$3:$AT$30,0))</f>
        <v>28</v>
      </c>
      <c r="AV23" s="86">
        <f ca="1">SMALL($AS$3:$AS$30,ROWS(AV$3:AV23))</f>
        <v>57</v>
      </c>
      <c r="AW23" s="94">
        <f ca="1">VLOOKUP(SMALL($BB$3:$BB$16,AX23),$BB$3:$BC$30,2,0)</f>
        <v>32</v>
      </c>
      <c r="AX23" s="94">
        <f t="shared" si="23"/>
        <v>11</v>
      </c>
      <c r="BA23" s="94">
        <v>21</v>
      </c>
      <c r="BB23" s="94">
        <f t="shared" ca="1" si="14"/>
        <v>0.69048270461864425</v>
      </c>
      <c r="BC23" s="94">
        <f t="shared" ca="1" si="15"/>
        <v>57</v>
      </c>
    </row>
    <row r="24" spans="1:63" ht="16.5" x14ac:dyDescent="0.3">
      <c r="A24" s="9">
        <v>22</v>
      </c>
      <c r="B24" s="109">
        <v>40</v>
      </c>
      <c r="C24" s="110">
        <v>65</v>
      </c>
      <c r="D24" s="111">
        <v>69</v>
      </c>
      <c r="E24" s="112">
        <v>82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25.039199049632401</v>
      </c>
      <c r="AP24" s="97">
        <f ca="1">SMALL($AO$3:$AO$30,ROWS(AO$3:AO24))</f>
        <v>29.221062336362401</v>
      </c>
      <c r="AQ24" s="119">
        <f t="shared" ca="1" si="11"/>
        <v>1.69385644026566</v>
      </c>
      <c r="AR24" s="119">
        <f t="shared" si="20"/>
        <v>1.5</v>
      </c>
      <c r="AS24" s="86">
        <f t="shared" ca="1" si="12"/>
        <v>50</v>
      </c>
      <c r="AT24" s="86">
        <f t="shared" ca="1" si="13"/>
        <v>0.10267546459203425</v>
      </c>
      <c r="AU24" s="86">
        <f ca="1">INDEX($AS$3:$AS$30,MATCH(SMALL($AT$3:$AT$30,ROWS(AT$3:AT24)),$AT$3:$AT$30,0))</f>
        <v>24</v>
      </c>
      <c r="AV24" s="86">
        <f ca="1">SMALL($AS$3:$AS$30,ROWS(AV$3:AV24))</f>
        <v>58</v>
      </c>
      <c r="AW24" s="94">
        <f ca="1">VLOOKUP(SMALL($BB$17:$BB$30,AX24),$BB$17:$BC$30,2,0)</f>
        <v>57</v>
      </c>
      <c r="AX24" s="94">
        <f t="shared" si="23"/>
        <v>11</v>
      </c>
      <c r="BA24" s="94">
        <v>22</v>
      </c>
      <c r="BB24" s="94">
        <f t="shared" ca="1" si="14"/>
        <v>0.10521360525029477</v>
      </c>
      <c r="BC24" s="94">
        <f t="shared" ca="1" si="15"/>
        <v>58</v>
      </c>
    </row>
    <row r="25" spans="1:63" ht="16.5" x14ac:dyDescent="0.3">
      <c r="A25" s="9">
        <v>23</v>
      </c>
      <c r="B25" s="109">
        <v>61</v>
      </c>
      <c r="C25" s="110">
        <v>67</v>
      </c>
      <c r="D25" s="111">
        <v>82</v>
      </c>
      <c r="E25" s="112">
        <v>62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18.895847813476493</v>
      </c>
      <c r="AP25" s="97">
        <f ca="1">SMALL($AO$3:$AO$30,ROWS(AO$3:AO25))</f>
        <v>29.348899467625955</v>
      </c>
      <c r="AQ25" s="119">
        <f t="shared" ca="1" si="11"/>
        <v>2.0296641436499696</v>
      </c>
      <c r="AR25" s="119">
        <f t="shared" si="20"/>
        <v>2</v>
      </c>
      <c r="AS25" s="86">
        <f t="shared" ca="1" si="12"/>
        <v>60</v>
      </c>
      <c r="AT25" s="86">
        <f t="shared" ca="1" si="13"/>
        <v>0.54107669924247603</v>
      </c>
      <c r="AU25" s="86">
        <f ca="1">INDEX($AS$3:$AS$30,MATCH(SMALL($AT$3:$AT$30,ROWS(AT$3:AT25)),$AT$3:$AT$30,0))</f>
        <v>38</v>
      </c>
      <c r="AV25" s="86">
        <f ca="1">SMALL($AS$3:$AS$30,ROWS(AV$3:AV25))</f>
        <v>60</v>
      </c>
      <c r="AW25" s="94">
        <f ca="1">VLOOKUP(SMALL($BB$17:$BB$30,AX25),$BB$17:$BC$30,2,0)</f>
        <v>61</v>
      </c>
      <c r="AX25" s="94">
        <f t="shared" si="23"/>
        <v>12</v>
      </c>
      <c r="BA25" s="94">
        <v>23</v>
      </c>
      <c r="BB25" s="94">
        <f t="shared" ca="1" si="14"/>
        <v>0.59997749916390075</v>
      </c>
      <c r="BC25" s="94">
        <f t="shared" ca="1" si="15"/>
        <v>60</v>
      </c>
    </row>
    <row r="26" spans="1:63" ht="16.5" x14ac:dyDescent="0.3">
      <c r="A26" s="9">
        <v>24</v>
      </c>
      <c r="B26" s="109">
        <v>72</v>
      </c>
      <c r="C26" s="110">
        <v>69</v>
      </c>
      <c r="D26" s="111">
        <v>39</v>
      </c>
      <c r="E26" s="112">
        <v>47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27.323151594354584</v>
      </c>
      <c r="AP26" s="97">
        <f ca="1">SMALL($AO$3:$AO$30,ROWS(AO$3:AO26))</f>
        <v>29.958512104735398</v>
      </c>
      <c r="AQ26" s="119">
        <f t="shared" ca="1" si="11"/>
        <v>1.2791931167276833</v>
      </c>
      <c r="AR26" s="119">
        <f t="shared" si="20"/>
        <v>1</v>
      </c>
      <c r="AS26" s="86">
        <f t="shared" ca="1" si="12"/>
        <v>39</v>
      </c>
      <c r="AT26" s="86">
        <f t="shared" ca="1" si="13"/>
        <v>0.18280573208313411</v>
      </c>
      <c r="AU26" s="86">
        <f ca="1">INDEX($AS$3:$AS$30,MATCH(SMALL($AT$3:$AT$30,ROWS(AT$3:AT26)),$AT$3:$AT$30,0))</f>
        <v>29</v>
      </c>
      <c r="AV26" s="86">
        <f ca="1">SMALL($AS$3:$AS$30,ROWS(AV$3:AV26))</f>
        <v>61</v>
      </c>
      <c r="AW26" s="94">
        <f ca="1">VLOOKUP(SMALL($BB$3:$BB$16,AX26),$BB$3:$BC$30,2,0)</f>
        <v>28</v>
      </c>
      <c r="AX26" s="94">
        <f t="shared" si="23"/>
        <v>12</v>
      </c>
      <c r="BA26" s="94">
        <v>24</v>
      </c>
      <c r="BB26" s="94">
        <f t="shared" ca="1" si="14"/>
        <v>0.88520636777903738</v>
      </c>
      <c r="BC26" s="94">
        <f t="shared" ca="1" si="15"/>
        <v>61</v>
      </c>
    </row>
    <row r="27" spans="1:63" ht="16.5" x14ac:dyDescent="0.3">
      <c r="A27" s="9">
        <v>25</v>
      </c>
      <c r="B27" s="109">
        <v>39</v>
      </c>
      <c r="C27" s="110">
        <v>72</v>
      </c>
      <c r="D27" s="111">
        <v>47</v>
      </c>
      <c r="E27" s="112">
        <v>39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25.926637276183257</v>
      </c>
      <c r="AP27" s="97">
        <f ca="1">SMALL($AO$3:$AO$30,ROWS(AO$3:AO27))</f>
        <v>29.9700224934214</v>
      </c>
      <c r="AQ27" s="119">
        <f t="shared" ca="1" si="11"/>
        <v>1.9303716825047301</v>
      </c>
      <c r="AR27" s="119">
        <f t="shared" si="20"/>
        <v>1</v>
      </c>
      <c r="AS27" s="86">
        <f t="shared" ca="1" si="12"/>
        <v>58</v>
      </c>
      <c r="AT27" s="86">
        <f t="shared" ca="1" si="13"/>
        <v>0.26586601352350248</v>
      </c>
      <c r="AU27" s="86">
        <f ca="1">INDEX($AS$3:$AS$30,MATCH(SMALL($AT$3:$AT$30,ROWS(AT$3:AT27)),$AT$3:$AT$30,0))</f>
        <v>65</v>
      </c>
      <c r="AV27" s="86">
        <f ca="1">SMALL($AS$3:$AS$30,ROWS(AV$3:AV27))</f>
        <v>63</v>
      </c>
      <c r="AW27" s="94">
        <f ca="1">VLOOKUP(SMALL($BB$3:$BB$16,AX27),$BB$3:$BC$30,2,0)</f>
        <v>34</v>
      </c>
      <c r="AX27" s="94">
        <f t="shared" si="23"/>
        <v>13</v>
      </c>
      <c r="BA27" s="94">
        <v>25</v>
      </c>
      <c r="BB27" s="94">
        <f t="shared" ca="1" si="14"/>
        <v>0.95286148866388487</v>
      </c>
      <c r="BC27" s="94">
        <f t="shared" ca="1" si="15"/>
        <v>63</v>
      </c>
    </row>
    <row r="28" spans="1:63" ht="16.5" x14ac:dyDescent="0.3">
      <c r="A28" s="9">
        <v>26</v>
      </c>
      <c r="B28" s="109">
        <v>31</v>
      </c>
      <c r="C28" s="110">
        <v>72</v>
      </c>
      <c r="D28" s="111">
        <v>61</v>
      </c>
      <c r="E28" s="112">
        <v>51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30.356994904242843</v>
      </c>
      <c r="AP28" s="97">
        <f ca="1">SMALL($AO$3:$AO$30,ROWS(AO$3:AO28))</f>
        <v>30.356994904242843</v>
      </c>
      <c r="AQ28" s="119">
        <f t="shared" ca="1" si="11"/>
        <v>2.0574754883813409</v>
      </c>
      <c r="AR28" s="119">
        <f t="shared" si="20"/>
        <v>1.5</v>
      </c>
      <c r="AS28" s="86">
        <f t="shared" ca="1" si="12"/>
        <v>63</v>
      </c>
      <c r="AT28" s="86">
        <f t="shared" ca="1" si="13"/>
        <v>0.85935727803787243</v>
      </c>
      <c r="AU28" s="86">
        <f ca="1">INDEX($AS$3:$AS$30,MATCH(SMALL($AT$3:$AT$30,ROWS(AT$3:AT28)),$AT$3:$AT$30,0))</f>
        <v>63</v>
      </c>
      <c r="AV28" s="86">
        <f ca="1">SMALL($AS$3:$AS$30,ROWS(AV$3:AV28))</f>
        <v>65</v>
      </c>
      <c r="AW28" s="94">
        <f ca="1">VLOOKUP(SMALL($BB$17:$BB$30,AX28),$BB$17:$BC$30,2,0)</f>
        <v>51</v>
      </c>
      <c r="AX28" s="94">
        <f t="shared" si="23"/>
        <v>13</v>
      </c>
      <c r="BA28" s="94">
        <v>26</v>
      </c>
      <c r="BB28" s="94">
        <f t="shared" ca="1" si="14"/>
        <v>0.56548982290555783</v>
      </c>
      <c r="BC28" s="94">
        <f t="shared" ca="1" si="15"/>
        <v>65</v>
      </c>
    </row>
    <row r="29" spans="1:63" ht="16.5" x14ac:dyDescent="0.3">
      <c r="A29" s="9">
        <v>27</v>
      </c>
      <c r="B29" s="109">
        <v>62</v>
      </c>
      <c r="C29" s="110">
        <v>82</v>
      </c>
      <c r="D29" s="111">
        <v>90</v>
      </c>
      <c r="E29" s="112">
        <v>65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30.940047799053072</v>
      </c>
      <c r="AP29" s="97">
        <f ca="1">SMALL($AO$3:$AO$30,ROWS(AO$3:AO29))</f>
        <v>30.940047799053072</v>
      </c>
      <c r="AQ29" s="119">
        <f t="shared" ca="1" si="11"/>
        <v>2.3095404571159293</v>
      </c>
      <c r="AR29" s="119">
        <f t="shared" si="20"/>
        <v>2</v>
      </c>
      <c r="AS29" s="86">
        <f t="shared" ca="1" si="12"/>
        <v>72</v>
      </c>
      <c r="AT29" s="86">
        <f t="shared" ca="1" si="13"/>
        <v>0.14895211191562541</v>
      </c>
      <c r="AU29" s="86">
        <f ca="1">INDEX($AS$3:$AS$30,MATCH(SMALL($AT$3:$AT$30,ROWS(AT$3:AT29)),$AT$3:$AT$30,0))</f>
        <v>61</v>
      </c>
      <c r="AV29" s="86">
        <f ca="1">SMALL($AS$3:$AS$30,ROWS(AV$3:AV29))</f>
        <v>72</v>
      </c>
      <c r="AW29" s="94">
        <f ca="1">VLOOKUP(SMALL($BB$17:$BB$30,AX29),$BB$17:$BC$30,2,0)</f>
        <v>63</v>
      </c>
      <c r="AX29" s="94">
        <f t="shared" si="23"/>
        <v>14</v>
      </c>
      <c r="BA29" s="94">
        <v>27</v>
      </c>
      <c r="BB29" s="94">
        <f t="shared" ca="1" si="14"/>
        <v>0.20958176038154763</v>
      </c>
      <c r="BC29" s="94">
        <f t="shared" ca="1" si="15"/>
        <v>72</v>
      </c>
    </row>
    <row r="30" spans="1:63" ht="16.5" x14ac:dyDescent="0.3">
      <c r="A30" s="9">
        <v>28</v>
      </c>
      <c r="B30" s="109">
        <v>48</v>
      </c>
      <c r="C30" s="110">
        <v>90</v>
      </c>
      <c r="D30" s="111">
        <v>62</v>
      </c>
      <c r="E30" s="112">
        <v>44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20.246573051908946</v>
      </c>
      <c r="AP30" s="97">
        <f ca="1">SMALL($AO$3:$AO$30,ROWS(AO$3:AO30))</f>
        <v>31.963561797792927</v>
      </c>
      <c r="AQ30" s="119">
        <f t="shared" ca="1" si="11"/>
        <v>1.8912058332436497</v>
      </c>
      <c r="AR30" s="119">
        <f t="shared" si="20"/>
        <v>1</v>
      </c>
      <c r="AS30" s="86">
        <f t="shared" ca="1" si="12"/>
        <v>61</v>
      </c>
      <c r="AT30" s="86">
        <f t="shared" ca="1" si="13"/>
        <v>0.8909530636941968</v>
      </c>
      <c r="AU30" s="86">
        <f ca="1">INDEX($AS$3:$AS$30,MATCH(SMALL($AT$3:$AT$30,ROWS(AT$3:AT30)),$AT$3:$AT$30,0))</f>
        <v>28</v>
      </c>
      <c r="AV30" s="86">
        <f ca="1">SMALL($AS$3:$AS$30,ROWS(AV$3:AV30))</f>
        <v>74</v>
      </c>
      <c r="AW30" s="94">
        <f ca="1">VLOOKUP(SMALL($BB$3:$BB$16,AX30),$BB$3:$BC$30,2,0)</f>
        <v>39</v>
      </c>
      <c r="AX30" s="94">
        <f t="shared" si="23"/>
        <v>14</v>
      </c>
      <c r="BA30" s="94">
        <v>28</v>
      </c>
      <c r="BB30" s="94">
        <f t="shared" ca="1" si="14"/>
        <v>0.59332431118409079</v>
      </c>
      <c r="BC30" s="94">
        <f t="shared" ca="1" si="15"/>
        <v>74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1256</v>
      </c>
      <c r="AT32"/>
      <c r="AU32" s="157">
        <f ca="1">SUM(AU3:AU30)</f>
        <v>1256</v>
      </c>
      <c r="AV32" s="157">
        <f ca="1">SUM(AV3:AV30)</f>
        <v>1256</v>
      </c>
      <c r="AW32" s="157">
        <f ca="1">SUM(AW3:AW30)</f>
        <v>1256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1439</v>
      </c>
      <c r="C88" s="109">
        <f t="shared" ref="C88:E88" si="24">SUM(C3:C86)</f>
        <v>1439</v>
      </c>
      <c r="D88" s="109">
        <f t="shared" si="24"/>
        <v>1439</v>
      </c>
      <c r="E88" s="109">
        <f t="shared" si="24"/>
        <v>1439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2512</v>
      </c>
      <c r="AT88" s="157">
        <f t="shared" ref="AT88:AW88" ca="1" si="25">SUM(AT3:AT86)</f>
        <v>12.287271572240217</v>
      </c>
      <c r="AU88" s="157">
        <f t="shared" ca="1" si="25"/>
        <v>2512</v>
      </c>
      <c r="AV88" s="157">
        <f t="shared" ca="1" si="25"/>
        <v>2512</v>
      </c>
      <c r="AW88" s="157">
        <f t="shared" ca="1" si="25"/>
        <v>2512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50</v>
      </c>
      <c r="C98" s="75">
        <f>SUM(C$3:C3)</f>
        <v>25</v>
      </c>
      <c r="D98" s="75">
        <f>SUM(D$3:D3)</f>
        <v>33</v>
      </c>
      <c r="E98" s="75">
        <f>SUM(E$3:E3)</f>
        <v>39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75</v>
      </c>
      <c r="C99" s="75">
        <f>SUM(C$3:C4)</f>
        <v>53</v>
      </c>
      <c r="D99" s="75">
        <f>SUM(D$3:D4)</f>
        <v>68</v>
      </c>
      <c r="E99" s="75">
        <f>SUM(E$3:E4)</f>
        <v>106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108</v>
      </c>
      <c r="C100" s="75">
        <f>SUM(C$3:C5)</f>
        <v>84</v>
      </c>
      <c r="D100" s="75">
        <f>SUM(D$3:D5)</f>
        <v>116</v>
      </c>
      <c r="E100" s="75">
        <f>SUM(E$3:E5)</f>
        <v>156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180</v>
      </c>
      <c r="C101" s="75">
        <f>SUM(C$3:C6)</f>
        <v>117</v>
      </c>
      <c r="D101" s="75">
        <f>SUM(D$3:D6)</f>
        <v>144</v>
      </c>
      <c r="E101" s="75">
        <f>SUM(E$3:E6)</f>
        <v>191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247</v>
      </c>
      <c r="C102" s="75">
        <f>SUM(C$3:C7)</f>
        <v>152</v>
      </c>
      <c r="D102" s="75">
        <f>SUM(D$3:D7)</f>
        <v>169</v>
      </c>
      <c r="E102" s="75">
        <f>SUM(E$3:E7)</f>
        <v>219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282</v>
      </c>
      <c r="C103" s="75">
        <f>SUM(C$3:C8)</f>
        <v>191</v>
      </c>
      <c r="D103" s="75">
        <f>SUM(D$3:D8)</f>
        <v>222</v>
      </c>
      <c r="E103" s="75">
        <f>SUM(E$3:E8)</f>
        <v>280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324</v>
      </c>
      <c r="C104" s="75">
        <f>SUM(C$3:C9)</f>
        <v>230</v>
      </c>
      <c r="D104" s="75">
        <f>SUM(D$3:D9)</f>
        <v>272</v>
      </c>
      <c r="E104" s="75">
        <f>SUM(E$3:E9)</f>
        <v>331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368</v>
      </c>
      <c r="C105" s="75">
        <f>SUM(C$3:C10)</f>
        <v>270</v>
      </c>
      <c r="D105" s="75">
        <f>SUM(D$3:D10)</f>
        <v>314</v>
      </c>
      <c r="E105" s="75">
        <f>SUM(E$3:E10)</f>
        <v>377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419</v>
      </c>
      <c r="C106" s="75">
        <f>SUM(C$3:C11)</f>
        <v>311</v>
      </c>
      <c r="D106" s="75">
        <f>SUM(D$3:D11)</f>
        <v>354</v>
      </c>
      <c r="E106" s="75">
        <f>SUM(E$3:E11)</f>
        <v>425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458</v>
      </c>
      <c r="C107" s="75">
        <f>SUM(C$3:C12)</f>
        <v>353</v>
      </c>
      <c r="D107" s="75">
        <f>SUM(D$3:D12)</f>
        <v>400</v>
      </c>
      <c r="E107" s="75">
        <f>SUM(E$3:E12)</f>
        <v>481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504</v>
      </c>
      <c r="C108" s="75">
        <f>SUM(C$3:C13)</f>
        <v>397</v>
      </c>
      <c r="D108" s="75">
        <f>SUM(D$3:D13)</f>
        <v>472</v>
      </c>
      <c r="E108" s="75">
        <f>SUM(E$3:E13)</f>
        <v>553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545</v>
      </c>
      <c r="C109" s="75">
        <f>SUM(C$3:C14)</f>
        <v>443</v>
      </c>
      <c r="D109" s="75">
        <f>SUM(D$3:D14)</f>
        <v>503</v>
      </c>
      <c r="E109" s="75">
        <f>SUM(E$3:E14)</f>
        <v>593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614</v>
      </c>
      <c r="C110" s="75">
        <f>SUM(C$3:C15)</f>
        <v>490</v>
      </c>
      <c r="D110" s="75">
        <f>SUM(D$3:D15)</f>
        <v>547</v>
      </c>
      <c r="E110" s="75">
        <f>SUM(E$3:E15)</f>
        <v>635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642</v>
      </c>
      <c r="C111" s="75">
        <f>SUM(C$3:C16)</f>
        <v>538</v>
      </c>
      <c r="D111" s="75">
        <f>SUM(D$3:D16)</f>
        <v>586</v>
      </c>
      <c r="E111" s="75">
        <f>SUM(E$3:E16)</f>
        <v>707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724</v>
      </c>
      <c r="C112" s="75">
        <f>SUM(C$3:C17)</f>
        <v>588</v>
      </c>
      <c r="D112" s="75">
        <f>SUM(D$3:D17)</f>
        <v>658</v>
      </c>
      <c r="E112" s="75">
        <f>SUM(E$3:E17)</f>
        <v>760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789</v>
      </c>
      <c r="C113" s="75">
        <f>SUM(C$3:C18)</f>
        <v>639</v>
      </c>
      <c r="D113" s="75">
        <f>SUM(D$3:D18)</f>
        <v>709</v>
      </c>
      <c r="E113" s="75">
        <f>SUM(E$3:E18)</f>
        <v>801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836</v>
      </c>
      <c r="C114" s="75">
        <f>SUM(C$3:C19)</f>
        <v>690</v>
      </c>
      <c r="D114" s="75">
        <f>SUM(D$3:D19)</f>
        <v>750</v>
      </c>
      <c r="E114" s="75">
        <f>SUM(E$3:E19)</f>
        <v>826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889</v>
      </c>
      <c r="C115" s="75">
        <f>SUM(C$3:C20)</f>
        <v>743</v>
      </c>
      <c r="D115" s="75">
        <f>SUM(D$3:D20)</f>
        <v>815</v>
      </c>
      <c r="E115" s="75">
        <f>SUM(E$3:E20)</f>
        <v>895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979</v>
      </c>
      <c r="C116" s="75">
        <f>SUM(C$3:C21)</f>
        <v>799</v>
      </c>
      <c r="D116" s="75">
        <f>SUM(D$3:D21)</f>
        <v>882</v>
      </c>
      <c r="E116" s="75">
        <f>SUM(E$3:E21)</f>
        <v>985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1035</v>
      </c>
      <c r="C117" s="75">
        <f>SUM(C$3:C22)</f>
        <v>860</v>
      </c>
      <c r="D117" s="75">
        <f>SUM(D$3:D22)</f>
        <v>933</v>
      </c>
      <c r="E117" s="75">
        <f>SUM(E$3:E22)</f>
        <v>1018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1086</v>
      </c>
      <c r="C118" s="75">
        <f>SUM(C$3:C23)</f>
        <v>922</v>
      </c>
      <c r="D118" s="75">
        <f>SUM(D$3:D23)</f>
        <v>989</v>
      </c>
      <c r="E118" s="75">
        <f>SUM(E$3:E23)</f>
        <v>1049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1126</v>
      </c>
      <c r="C119" s="75">
        <f>SUM(C$3:C24)</f>
        <v>987</v>
      </c>
      <c r="D119" s="75">
        <f>SUM(D$3:D24)</f>
        <v>1058</v>
      </c>
      <c r="E119" s="75">
        <f>SUM(E$3:E24)</f>
        <v>1131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1187</v>
      </c>
      <c r="C120" s="75">
        <f>SUM(C$3:C25)</f>
        <v>1054</v>
      </c>
      <c r="D120" s="75">
        <f>SUM(D$3:D25)</f>
        <v>1140</v>
      </c>
      <c r="E120" s="75">
        <f>SUM(E$3:E25)</f>
        <v>1193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1259</v>
      </c>
      <c r="C121" s="75">
        <f>SUM(C$3:C26)</f>
        <v>1123</v>
      </c>
      <c r="D121" s="75">
        <f>SUM(D$3:D26)</f>
        <v>1179</v>
      </c>
      <c r="E121" s="75">
        <f>SUM(E$3:E26)</f>
        <v>1240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1298</v>
      </c>
      <c r="C122" s="75">
        <f>SUM(C$3:C27)</f>
        <v>1195</v>
      </c>
      <c r="D122" s="75">
        <f>SUM(D$3:D27)</f>
        <v>1226</v>
      </c>
      <c r="E122" s="75">
        <f>SUM(E$3:E27)</f>
        <v>1279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1329</v>
      </c>
      <c r="C123" s="75">
        <f>SUM(C$3:C28)</f>
        <v>1267</v>
      </c>
      <c r="D123" s="75">
        <f>SUM(D$3:D28)</f>
        <v>1287</v>
      </c>
      <c r="E123" s="75">
        <f>SUM(E$3:E28)</f>
        <v>1330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1391</v>
      </c>
      <c r="C124" s="75">
        <f>SUM(C$3:C29)</f>
        <v>1349</v>
      </c>
      <c r="D124" s="75">
        <f>SUM(D$3:D29)</f>
        <v>1377</v>
      </c>
      <c r="E124" s="75">
        <f>SUM(E$3:E29)</f>
        <v>1395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1439</v>
      </c>
      <c r="C125" s="75">
        <f>SUM(C$3:C30)</f>
        <v>1439</v>
      </c>
      <c r="D125" s="75">
        <f>SUM(D$3:D30)</f>
        <v>1439</v>
      </c>
      <c r="E125" s="75">
        <f>SUM(E$3:E30)</f>
        <v>1439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FC1F-A63D-4093-88C2-74CD2F020EA2}">
  <dimension ref="A1:BK307"/>
  <sheetViews>
    <sheetView zoomScale="96" zoomScaleNormal="96" workbookViewId="0">
      <selection activeCell="A2" sqref="A2:E30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21 - 28</v>
      </c>
      <c r="G2" s="104">
        <f>Y4</f>
        <v>21</v>
      </c>
      <c r="H2" s="105">
        <f t="shared" ref="H2:H14" si="0">G2+$Y$3</f>
        <v>28</v>
      </c>
      <c r="I2" s="160">
        <f>COUNTIF($B$3:$B$86, "&lt;"&amp;H2)</f>
        <v>1</v>
      </c>
      <c r="J2" s="106">
        <f>I2</f>
        <v>1</v>
      </c>
      <c r="K2" s="107">
        <f t="shared" ref="K2:K14" si="1">J2/$J$15</f>
        <v>3.5714285714285712E-2</v>
      </c>
      <c r="L2" s="108">
        <f t="shared" ref="L2:L14" si="2">I2/$J$15</f>
        <v>3.5714285714285712E-2</v>
      </c>
      <c r="N2" s="128" t="s">
        <v>12</v>
      </c>
      <c r="O2" s="131">
        <f>AVERAGE($B$3:$B$86)</f>
        <v>48.642857142857146</v>
      </c>
      <c r="P2" s="131">
        <f t="shared" ref="P2:Q2" si="3">AVERAGE($B$3:$B$86)</f>
        <v>48.642857142857146</v>
      </c>
      <c r="Q2" s="131">
        <f t="shared" si="3"/>
        <v>48.642857142857146</v>
      </c>
      <c r="R2" s="131">
        <f>AVERAGE($D$3:$D$86)</f>
        <v>48.642857142857146</v>
      </c>
      <c r="V2" s="94" t="s">
        <v>102</v>
      </c>
      <c r="Y2" s="94">
        <f>ROUND(O6/10,0)</f>
        <v>7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63</v>
      </c>
      <c r="C3" s="110">
        <v>21</v>
      </c>
      <c r="D3" s="111">
        <v>32</v>
      </c>
      <c r="E3" s="112">
        <v>34</v>
      </c>
      <c r="F3" s="113" t="str">
        <f t="shared" ref="F3:F14" si="4">G3&amp;" - "&amp;H3</f>
        <v>28 - 35</v>
      </c>
      <c r="G3" s="114">
        <f>H2</f>
        <v>28</v>
      </c>
      <c r="H3" s="115">
        <f t="shared" si="0"/>
        <v>35</v>
      </c>
      <c r="I3" s="160">
        <f t="shared" ref="I3:I14" si="5">COUNTIF($B$3:$B$86, "&lt;"&amp;H3)</f>
        <v>4</v>
      </c>
      <c r="J3" s="116">
        <f>I3-I2</f>
        <v>3</v>
      </c>
      <c r="K3" s="117">
        <f t="shared" si="1"/>
        <v>0.10714285714285714</v>
      </c>
      <c r="L3" s="118">
        <f t="shared" si="2"/>
        <v>0.14285714285714285</v>
      </c>
      <c r="N3" s="152" t="s">
        <v>99</v>
      </c>
      <c r="O3" s="158">
        <f>MEDIAN(B$3:B$86)</f>
        <v>44.5</v>
      </c>
      <c r="P3" s="158">
        <f t="shared" ref="P3:R3" si="6">MEDIAN(C$3:C$86)</f>
        <v>44.5</v>
      </c>
      <c r="Q3" s="158">
        <f t="shared" si="6"/>
        <v>44.5</v>
      </c>
      <c r="R3" s="158">
        <f t="shared" si="6"/>
        <v>44.5</v>
      </c>
      <c r="V3" s="94" t="s">
        <v>103</v>
      </c>
      <c r="Y3" s="94">
        <f>ROUND(Y2,-LEN(Y2)+1)</f>
        <v>7</v>
      </c>
      <c r="AN3" s="97">
        <v>1</v>
      </c>
      <c r="AO3" s="97">
        <f ca="1">ABS(_xlfn.NORM.INV(RAND(),$AQ$1,$AS$1))</f>
        <v>19.9734591557926</v>
      </c>
      <c r="AP3" s="97">
        <f ca="1">SMALL($AO$3:$AO$30,ROWS(AO$3:AO3))</f>
        <v>11.148452604753896</v>
      </c>
      <c r="AQ3" s="119">
        <f ca="1">AR3+RAND()</f>
        <v>1.2529109329720631</v>
      </c>
      <c r="AR3" s="119">
        <v>1</v>
      </c>
      <c r="AS3" s="86">
        <f ca="1">ROUNDUP(AP3*AQ3,0)</f>
        <v>14</v>
      </c>
      <c r="AT3" s="86">
        <f ca="1">RAND()</f>
        <v>0.29444084512398749</v>
      </c>
      <c r="AU3" s="86">
        <f ca="1">INDEX($AS$3:$AS$30,MATCH(SMALL($AT$3:$AT$30,ROWS(AT$3:AT3)),$AT$3:$AT$30,0))</f>
        <v>52</v>
      </c>
      <c r="AV3" s="86">
        <f ca="1">SMALL($AS$3:$AS$30,ROWS(AV$3:AV3))</f>
        <v>14</v>
      </c>
      <c r="AW3" s="94">
        <f ca="1">VLOOKUP(SMALL($BB$3:$BB$16,AX3),$BB$3:$BC$30,2,0)</f>
        <v>34</v>
      </c>
      <c r="AX3" s="94">
        <v>1</v>
      </c>
      <c r="BA3" s="94">
        <v>1</v>
      </c>
      <c r="BB3" s="94">
        <f ca="1">RAND()</f>
        <v>0.81026766781111126</v>
      </c>
      <c r="BC3" s="94">
        <f ca="1">AV3</f>
        <v>14</v>
      </c>
    </row>
    <row r="4" spans="1:55" ht="17.25" thickBot="1" x14ac:dyDescent="0.35">
      <c r="A4" s="9">
        <v>2</v>
      </c>
      <c r="B4" s="109">
        <v>36</v>
      </c>
      <c r="C4" s="110">
        <v>28</v>
      </c>
      <c r="D4" s="111">
        <v>40</v>
      </c>
      <c r="E4" s="112">
        <v>82</v>
      </c>
      <c r="F4" s="113" t="str">
        <f t="shared" si="4"/>
        <v>35 - 42</v>
      </c>
      <c r="G4" s="114">
        <f t="shared" ref="G4:G13" si="7">H3</f>
        <v>35</v>
      </c>
      <c r="H4" s="115">
        <f t="shared" si="0"/>
        <v>42</v>
      </c>
      <c r="I4" s="160">
        <f t="shared" si="5"/>
        <v>11</v>
      </c>
      <c r="J4" s="116">
        <f t="shared" ref="J4:J14" si="8">I4-I3</f>
        <v>7</v>
      </c>
      <c r="K4" s="117">
        <f t="shared" si="1"/>
        <v>0.25</v>
      </c>
      <c r="L4" s="118">
        <f t="shared" si="2"/>
        <v>0.39285714285714285</v>
      </c>
      <c r="N4" s="129" t="s">
        <v>13</v>
      </c>
      <c r="O4" s="132">
        <f>MAX(B$3:B$86)</f>
        <v>88</v>
      </c>
      <c r="P4" s="132">
        <f t="shared" ref="P4:R4" si="9">MAX(C$3:C$86)</f>
        <v>88</v>
      </c>
      <c r="Q4" s="132">
        <f t="shared" si="9"/>
        <v>88</v>
      </c>
      <c r="R4" s="132">
        <f t="shared" si="9"/>
        <v>88</v>
      </c>
      <c r="V4" s="94" t="s">
        <v>104</v>
      </c>
      <c r="Y4" s="94">
        <f>Y3*INT(O5/Y3)</f>
        <v>21</v>
      </c>
      <c r="AN4" s="97">
        <v>2</v>
      </c>
      <c r="AO4" s="97">
        <f t="shared" ref="AO4:AO30" ca="1" si="10">ABS(_xlfn.NORM.INV(RAND(),$AQ$1,$AS$1))</f>
        <v>27.673928637324025</v>
      </c>
      <c r="AP4" s="97">
        <f ca="1">SMALL($AO$3:$AO$30,ROWS(AO$3:AO4))</f>
        <v>15.863958777846086</v>
      </c>
      <c r="AQ4" s="119">
        <f t="shared" ref="AQ4:AQ30" ca="1" si="11">AR4+RAND()</f>
        <v>2.0224259351862934</v>
      </c>
      <c r="AR4" s="119">
        <v>1.5</v>
      </c>
      <c r="AS4" s="86">
        <f t="shared" ref="AS4:AS30" ca="1" si="12">ROUNDUP(AP4*AQ4,0)</f>
        <v>33</v>
      </c>
      <c r="AT4" s="86">
        <f t="shared" ref="AT4:AT30" ca="1" si="13">RAND()</f>
        <v>9.7900530633961869E-2</v>
      </c>
      <c r="AU4" s="86">
        <f ca="1">INDEX($AS$3:$AS$30,MATCH(SMALL($AT$3:$AT$30,ROWS(AT$3:AT4)),$AT$3:$AT$30,0))</f>
        <v>61</v>
      </c>
      <c r="AV4" s="86">
        <f ca="1">SMALL($AS$3:$AS$30,ROWS(AV$3:AV4))</f>
        <v>25</v>
      </c>
      <c r="AW4" s="94">
        <f ca="1">VLOOKUP(SMALL($BB$17:$BB$30,AX4),$BB$17:$BC$30,2,0)</f>
        <v>42</v>
      </c>
      <c r="AX4" s="94">
        <v>1</v>
      </c>
      <c r="BA4" s="94">
        <v>2</v>
      </c>
      <c r="BB4" s="94">
        <f t="shared" ref="BB4:BB30" ca="1" si="14">RAND()</f>
        <v>0.74304397718391113</v>
      </c>
      <c r="BC4" s="94">
        <f t="shared" ref="BC4:BC30" ca="1" si="15">AV4</f>
        <v>25</v>
      </c>
    </row>
    <row r="5" spans="1:55" ht="17.25" thickBot="1" x14ac:dyDescent="0.35">
      <c r="A5" s="9">
        <v>3</v>
      </c>
      <c r="B5" s="109">
        <v>54</v>
      </c>
      <c r="C5" s="110">
        <v>32</v>
      </c>
      <c r="D5" s="111">
        <v>44</v>
      </c>
      <c r="E5" s="112">
        <v>88</v>
      </c>
      <c r="F5" s="113" t="str">
        <f t="shared" si="4"/>
        <v>42 - 49</v>
      </c>
      <c r="G5" s="114">
        <f t="shared" si="7"/>
        <v>42</v>
      </c>
      <c r="H5" s="115">
        <f t="shared" si="0"/>
        <v>49</v>
      </c>
      <c r="I5" s="160">
        <f t="shared" si="5"/>
        <v>17</v>
      </c>
      <c r="J5" s="116">
        <f t="shared" si="8"/>
        <v>6</v>
      </c>
      <c r="K5" s="117">
        <f t="shared" si="1"/>
        <v>0.21428571428571427</v>
      </c>
      <c r="L5" s="118">
        <f t="shared" si="2"/>
        <v>0.6071428571428571</v>
      </c>
      <c r="N5" s="129" t="s">
        <v>14</v>
      </c>
      <c r="O5" s="132">
        <f>MIN(B$3:B$84)</f>
        <v>21</v>
      </c>
      <c r="P5" s="132">
        <f t="shared" ref="P5:R5" si="16">MIN(C$3:C$84)</f>
        <v>21</v>
      </c>
      <c r="Q5" s="132">
        <f t="shared" si="16"/>
        <v>21</v>
      </c>
      <c r="R5" s="132">
        <f t="shared" si="16"/>
        <v>21</v>
      </c>
      <c r="V5" s="94" t="s">
        <v>101</v>
      </c>
      <c r="Y5" s="94">
        <f>ROUNDUP(O4/Y3,0)</f>
        <v>13</v>
      </c>
      <c r="AN5" s="97">
        <v>3</v>
      </c>
      <c r="AO5" s="97">
        <f t="shared" ca="1" si="10"/>
        <v>24.049320155074014</v>
      </c>
      <c r="AP5" s="97">
        <f ca="1">SMALL($AO$3:$AO$30,ROWS(AO$3:AO5))</f>
        <v>17.796767779001211</v>
      </c>
      <c r="AQ5" s="119">
        <f t="shared" ca="1" si="11"/>
        <v>2.5823180542810364</v>
      </c>
      <c r="AR5" s="119">
        <v>2</v>
      </c>
      <c r="AS5" s="86">
        <f t="shared" ca="1" si="12"/>
        <v>46</v>
      </c>
      <c r="AT5" s="86">
        <f t="shared" ca="1" si="13"/>
        <v>0.8064271888177158</v>
      </c>
      <c r="AU5" s="86">
        <f ca="1">INDEX($AS$3:$AS$30,MATCH(SMALL($AT$3:$AT$30,ROWS(AT$3:AT5)),$AT$3:$AT$30,0))</f>
        <v>33</v>
      </c>
      <c r="AV5" s="86">
        <f ca="1">SMALL($AS$3:$AS$30,ROWS(AV$3:AV5))</f>
        <v>26</v>
      </c>
      <c r="AW5" s="94">
        <f ca="1">VLOOKUP(SMALL($BB$17:$BB$30,AX5),$BB$17:$BC$30,2,0)</f>
        <v>61</v>
      </c>
      <c r="AX5" s="94">
        <v>2</v>
      </c>
      <c r="BA5" s="94">
        <v>3</v>
      </c>
      <c r="BB5" s="94">
        <f t="shared" ca="1" si="14"/>
        <v>0.48252028346994502</v>
      </c>
      <c r="BC5" s="94">
        <f t="shared" ca="1" si="15"/>
        <v>26</v>
      </c>
    </row>
    <row r="6" spans="1:55" ht="17.25" thickBot="1" x14ac:dyDescent="0.35">
      <c r="A6" s="9">
        <v>4</v>
      </c>
      <c r="B6" s="109">
        <v>50</v>
      </c>
      <c r="C6" s="110">
        <v>34</v>
      </c>
      <c r="D6" s="111">
        <v>21</v>
      </c>
      <c r="E6" s="112">
        <v>21</v>
      </c>
      <c r="F6" s="113" t="str">
        <f t="shared" si="4"/>
        <v>49 - 56</v>
      </c>
      <c r="G6" s="114">
        <f t="shared" si="7"/>
        <v>49</v>
      </c>
      <c r="H6" s="115">
        <f t="shared" si="0"/>
        <v>56</v>
      </c>
      <c r="I6" s="160">
        <f t="shared" si="5"/>
        <v>21</v>
      </c>
      <c r="J6" s="116">
        <f t="shared" si="8"/>
        <v>4</v>
      </c>
      <c r="K6" s="117">
        <f t="shared" si="1"/>
        <v>0.14285714285714285</v>
      </c>
      <c r="L6" s="118">
        <f t="shared" si="2"/>
        <v>0.75</v>
      </c>
      <c r="N6" s="129" t="s">
        <v>5</v>
      </c>
      <c r="O6" s="132">
        <f>O4-O5</f>
        <v>67</v>
      </c>
      <c r="P6" s="132">
        <f t="shared" ref="P6:R6" si="17">P4-P5</f>
        <v>67</v>
      </c>
      <c r="Q6" s="132">
        <f t="shared" si="17"/>
        <v>67</v>
      </c>
      <c r="R6" s="132">
        <f t="shared" si="17"/>
        <v>67</v>
      </c>
      <c r="V6" s="102" t="s">
        <v>105</v>
      </c>
      <c r="W6" s="102"/>
      <c r="X6" s="102"/>
      <c r="Y6" s="94">
        <f>Y5*Y3</f>
        <v>91</v>
      </c>
      <c r="AN6" s="97">
        <v>4</v>
      </c>
      <c r="AO6" s="97">
        <f t="shared" ca="1" si="10"/>
        <v>26.07437459280942</v>
      </c>
      <c r="AP6" s="97">
        <f ca="1">SMALL($AO$3:$AO$30,ROWS(AO$3:AO6))</f>
        <v>19.046153229686688</v>
      </c>
      <c r="AQ6" s="119">
        <f t="shared" ca="1" si="11"/>
        <v>1.3460000335870546</v>
      </c>
      <c r="AR6" s="119">
        <v>1</v>
      </c>
      <c r="AS6" s="86">
        <f t="shared" ca="1" si="12"/>
        <v>26</v>
      </c>
      <c r="AT6" s="86">
        <f t="shared" ca="1" si="13"/>
        <v>0.74102874140911024</v>
      </c>
      <c r="AU6" s="86">
        <f ca="1">INDEX($AS$3:$AS$30,MATCH(SMALL($AT$3:$AT$30,ROWS(AT$3:AT6)),$AT$3:$AT$30,0))</f>
        <v>34</v>
      </c>
      <c r="AV6" s="86">
        <f ca="1">SMALL($AS$3:$AS$30,ROWS(AV$3:AV6))</f>
        <v>28</v>
      </c>
      <c r="AW6" s="94">
        <f ca="1">VLOOKUP(SMALL($BB$3:$BB$16,AX6),$BB$3:$BC$30,2,0)</f>
        <v>31</v>
      </c>
      <c r="AX6" s="94">
        <v>2</v>
      </c>
      <c r="BA6" s="94">
        <v>4</v>
      </c>
      <c r="BB6" s="94">
        <f t="shared" ca="1" si="14"/>
        <v>0.62670677383362305</v>
      </c>
      <c r="BC6" s="94">
        <f t="shared" ca="1" si="15"/>
        <v>28</v>
      </c>
    </row>
    <row r="7" spans="1:55" ht="17.25" thickBot="1" x14ac:dyDescent="0.35">
      <c r="A7" s="9">
        <v>5</v>
      </c>
      <c r="B7" s="109">
        <v>40</v>
      </c>
      <c r="C7" s="110">
        <v>36</v>
      </c>
      <c r="D7" s="111">
        <v>34</v>
      </c>
      <c r="E7" s="112">
        <v>28</v>
      </c>
      <c r="F7" s="113" t="str">
        <f t="shared" si="4"/>
        <v>56 - 63</v>
      </c>
      <c r="G7" s="114">
        <f t="shared" si="7"/>
        <v>56</v>
      </c>
      <c r="H7" s="115">
        <f t="shared" si="0"/>
        <v>63</v>
      </c>
      <c r="I7" s="160">
        <f t="shared" si="5"/>
        <v>23</v>
      </c>
      <c r="J7" s="116">
        <f t="shared" si="8"/>
        <v>2</v>
      </c>
      <c r="K7" s="117">
        <f t="shared" si="1"/>
        <v>7.1428571428571425E-2</v>
      </c>
      <c r="L7" s="118">
        <f t="shared" si="2"/>
        <v>0.8214285714285714</v>
      </c>
      <c r="N7" s="129" t="s">
        <v>15</v>
      </c>
      <c r="O7" s="132">
        <f>_xlfn.STDEV.S(B$3:B$86)</f>
        <v>15.568758569206576</v>
      </c>
      <c r="P7" s="132">
        <f t="shared" ref="P7:R7" si="18">_xlfn.STDEV.S(C$3:C$86)</f>
        <v>15.568758569206576</v>
      </c>
      <c r="Q7" s="132">
        <f t="shared" si="18"/>
        <v>15.568758569206576</v>
      </c>
      <c r="R7" s="132">
        <f t="shared" si="18"/>
        <v>15.568758569206576</v>
      </c>
      <c r="V7" s="94" t="s">
        <v>106</v>
      </c>
      <c r="Y7" s="94">
        <v>4</v>
      </c>
      <c r="AN7" s="97">
        <v>5</v>
      </c>
      <c r="AO7" s="97">
        <f t="shared" ca="1" si="10"/>
        <v>24.870188948696818</v>
      </c>
      <c r="AP7" s="97">
        <f ca="1">SMALL($AO$3:$AO$30,ROWS(AO$3:AO7))</f>
        <v>19.652508650554914</v>
      </c>
      <c r="AQ7" s="119">
        <f t="shared" ca="1" si="11"/>
        <v>1.7907642731364934</v>
      </c>
      <c r="AR7" s="119">
        <f>AR3</f>
        <v>1</v>
      </c>
      <c r="AS7" s="86">
        <f t="shared" ca="1" si="12"/>
        <v>36</v>
      </c>
      <c r="AT7" s="86">
        <f t="shared" ca="1" si="13"/>
        <v>0.83834010157471117</v>
      </c>
      <c r="AU7" s="86">
        <f ca="1">INDEX($AS$3:$AS$30,MATCH(SMALL($AT$3:$AT$30,ROWS(AT$3:AT7)),$AT$3:$AT$30,0))</f>
        <v>69</v>
      </c>
      <c r="AV7" s="86">
        <f ca="1">SMALL($AS$3:$AS$30,ROWS(AV$3:AV7))</f>
        <v>31</v>
      </c>
      <c r="AW7" s="94">
        <f ca="1">VLOOKUP(SMALL($BB$3:$BB$16,AX7),$BB$3:$BC$30,2,0)</f>
        <v>40</v>
      </c>
      <c r="AX7" s="94">
        <f>2+AX3</f>
        <v>3</v>
      </c>
      <c r="BA7" s="94">
        <v>5</v>
      </c>
      <c r="BB7" s="94">
        <f t="shared" ca="1" si="14"/>
        <v>0.13774428160884777</v>
      </c>
      <c r="BC7" s="94">
        <f t="shared" ca="1" si="15"/>
        <v>31</v>
      </c>
    </row>
    <row r="8" spans="1:55" ht="17.25" thickBot="1" x14ac:dyDescent="0.35">
      <c r="A8" s="9">
        <v>6</v>
      </c>
      <c r="B8" s="109">
        <v>44</v>
      </c>
      <c r="C8" s="110">
        <v>37</v>
      </c>
      <c r="D8" s="111">
        <v>37</v>
      </c>
      <c r="E8" s="112">
        <v>54</v>
      </c>
      <c r="F8" s="113" t="str">
        <f t="shared" si="4"/>
        <v>63 - 70</v>
      </c>
      <c r="G8" s="114">
        <f t="shared" si="7"/>
        <v>63</v>
      </c>
      <c r="H8" s="115">
        <f t="shared" si="0"/>
        <v>70</v>
      </c>
      <c r="I8" s="160">
        <f t="shared" si="5"/>
        <v>24</v>
      </c>
      <c r="J8" s="116">
        <f t="shared" si="8"/>
        <v>1</v>
      </c>
      <c r="K8" s="117">
        <f t="shared" si="1"/>
        <v>3.5714285714285712E-2</v>
      </c>
      <c r="L8" s="118">
        <f t="shared" si="2"/>
        <v>0.8571428571428571</v>
      </c>
      <c r="N8" s="129" t="s">
        <v>16</v>
      </c>
      <c r="O8" s="132">
        <f>O7/O2</f>
        <v>0.32006258438897511</v>
      </c>
      <c r="P8" s="132">
        <f t="shared" ref="P8:R8" si="19">P7/P2</f>
        <v>0.32006258438897511</v>
      </c>
      <c r="Q8" s="132">
        <f t="shared" si="19"/>
        <v>0.32006258438897511</v>
      </c>
      <c r="R8" s="132">
        <f t="shared" si="19"/>
        <v>0.32006258438897511</v>
      </c>
      <c r="AN8" s="97">
        <v>6</v>
      </c>
      <c r="AO8" s="97">
        <f t="shared" ca="1" si="10"/>
        <v>25.292919651091527</v>
      </c>
      <c r="AP8" s="97">
        <f ca="1">SMALL($AO$3:$AO$30,ROWS(AO$3:AO8))</f>
        <v>19.9734591557926</v>
      </c>
      <c r="AQ8" s="119">
        <f t="shared" ca="1" si="11"/>
        <v>2.0793795944550308</v>
      </c>
      <c r="AR8" s="119">
        <f t="shared" ref="AR8:AR30" si="20">AR4</f>
        <v>1.5</v>
      </c>
      <c r="AS8" s="86">
        <f t="shared" ca="1" si="12"/>
        <v>42</v>
      </c>
      <c r="AT8" s="86">
        <f t="shared" ca="1" si="13"/>
        <v>0.629141212619025</v>
      </c>
      <c r="AU8" s="86">
        <f ca="1">INDEX($AS$3:$AS$30,MATCH(SMALL($AT$3:$AT$30,ROWS(AT$3:AT8)),$AT$3:$AT$30,0))</f>
        <v>35</v>
      </c>
      <c r="AV8" s="86">
        <f ca="1">SMALL($AS$3:$AS$30,ROWS(AV$3:AV8))</f>
        <v>33</v>
      </c>
      <c r="AW8" s="94">
        <f ca="1">VLOOKUP(SMALL($BB$17:$BB$30,AX8),$BB$17:$BC$30,2,0)</f>
        <v>74</v>
      </c>
      <c r="AX8" s="94">
        <f>2+AX4</f>
        <v>3</v>
      </c>
      <c r="BA8" s="94">
        <v>6</v>
      </c>
      <c r="BB8" s="94">
        <f t="shared" ca="1" si="14"/>
        <v>0.7849448838974471</v>
      </c>
      <c r="BC8" s="94">
        <f t="shared" ca="1" si="15"/>
        <v>33</v>
      </c>
    </row>
    <row r="9" spans="1:55" ht="17.25" thickBot="1" x14ac:dyDescent="0.35">
      <c r="A9" s="9">
        <v>7</v>
      </c>
      <c r="B9" s="109">
        <v>58</v>
      </c>
      <c r="C9" s="110">
        <v>39</v>
      </c>
      <c r="D9" s="111">
        <v>55</v>
      </c>
      <c r="E9" s="112">
        <v>46</v>
      </c>
      <c r="F9" s="113" t="str">
        <f t="shared" si="4"/>
        <v>70 - 77</v>
      </c>
      <c r="G9" s="114">
        <f t="shared" si="7"/>
        <v>70</v>
      </c>
      <c r="H9" s="115">
        <f t="shared" si="0"/>
        <v>77</v>
      </c>
      <c r="I9" s="160">
        <f t="shared" si="5"/>
        <v>26</v>
      </c>
      <c r="J9" s="116">
        <f t="shared" si="8"/>
        <v>2</v>
      </c>
      <c r="K9" s="117">
        <f t="shared" si="1"/>
        <v>7.1428571428571425E-2</v>
      </c>
      <c r="L9" s="118">
        <f t="shared" si="2"/>
        <v>0.9285714285714286</v>
      </c>
      <c r="N9" s="152" t="s">
        <v>100</v>
      </c>
      <c r="O9" s="153">
        <f>O2/O3</f>
        <v>1.0930979133226324</v>
      </c>
      <c r="P9" s="153">
        <f t="shared" ref="P9:R9" si="21">P2/P3</f>
        <v>1.0930979133226324</v>
      </c>
      <c r="Q9" s="153">
        <f t="shared" si="21"/>
        <v>1.0930979133226324</v>
      </c>
      <c r="R9" s="153">
        <f t="shared" si="21"/>
        <v>1.0930979133226324</v>
      </c>
      <c r="AN9" s="97">
        <v>8</v>
      </c>
      <c r="AO9" s="97">
        <f t="shared" ca="1" si="10"/>
        <v>25.296692093832533</v>
      </c>
      <c r="AP9" s="97">
        <f ca="1">SMALL($AO$3:$AO$30,ROWS(AO$3:AO9))</f>
        <v>20.274245228358929</v>
      </c>
      <c r="AQ9" s="119">
        <f t="shared" ca="1" si="11"/>
        <v>2.8127783841760143</v>
      </c>
      <c r="AR9" s="119">
        <f t="shared" si="20"/>
        <v>2</v>
      </c>
      <c r="AS9" s="86">
        <f t="shared" ca="1" si="12"/>
        <v>58</v>
      </c>
      <c r="AT9" s="86">
        <f t="shared" ca="1" si="13"/>
        <v>0.7961306525493933</v>
      </c>
      <c r="AU9" s="86">
        <f ca="1">INDEX($AS$3:$AS$30,MATCH(SMALL($AT$3:$AT$30,ROWS(AT$3:AT9)),$AT$3:$AT$30,0))</f>
        <v>75</v>
      </c>
      <c r="AV9" s="86">
        <f ca="1">SMALL($AS$3:$AS$30,ROWS(AV$3:AV9))</f>
        <v>33</v>
      </c>
      <c r="AW9" s="94">
        <f ca="1">VLOOKUP(SMALL($BB$17:$BB$30,AX9),$BB$17:$BC$30,2,0)</f>
        <v>70</v>
      </c>
      <c r="AX9" s="94">
        <f>2+AX5</f>
        <v>4</v>
      </c>
      <c r="BA9" s="94">
        <v>7</v>
      </c>
      <c r="BB9" s="94">
        <f t="shared" ca="1" si="14"/>
        <v>0.95518691918452792</v>
      </c>
      <c r="BC9" s="94">
        <f t="shared" ca="1" si="15"/>
        <v>33</v>
      </c>
    </row>
    <row r="10" spans="1:55" ht="17.25" thickBot="1" x14ac:dyDescent="0.35">
      <c r="A10" s="9">
        <v>8</v>
      </c>
      <c r="B10" s="109">
        <v>21</v>
      </c>
      <c r="C10" s="110">
        <v>40</v>
      </c>
      <c r="D10" s="111">
        <v>36</v>
      </c>
      <c r="E10" s="112">
        <v>43</v>
      </c>
      <c r="F10" s="113" t="str">
        <f t="shared" si="4"/>
        <v>77 - 84</v>
      </c>
      <c r="G10" s="114">
        <f t="shared" si="7"/>
        <v>77</v>
      </c>
      <c r="H10" s="115">
        <f t="shared" si="0"/>
        <v>84</v>
      </c>
      <c r="I10" s="160">
        <f t="shared" si="5"/>
        <v>27</v>
      </c>
      <c r="J10" s="116">
        <f t="shared" si="8"/>
        <v>1</v>
      </c>
      <c r="K10" s="117">
        <f t="shared" si="1"/>
        <v>3.5714285714285712E-2</v>
      </c>
      <c r="L10" s="118">
        <f t="shared" si="2"/>
        <v>0.9642857142857143</v>
      </c>
      <c r="N10" s="130" t="s">
        <v>91</v>
      </c>
      <c r="O10" s="133">
        <f>O6/O2</f>
        <v>1.3773861967694565</v>
      </c>
      <c r="P10" s="133">
        <f t="shared" ref="P10:R10" si="22">P6/P2</f>
        <v>1.3773861967694565</v>
      </c>
      <c r="Q10" s="133">
        <f t="shared" si="22"/>
        <v>1.3773861967694565</v>
      </c>
      <c r="R10" s="133">
        <f t="shared" si="22"/>
        <v>1.3773861967694565</v>
      </c>
      <c r="AN10" s="97">
        <v>7</v>
      </c>
      <c r="AO10" s="97">
        <f t="shared" ca="1" si="10"/>
        <v>15.863958777846086</v>
      </c>
      <c r="AP10" s="97">
        <f ca="1">SMALL($AO$3:$AO$30,ROWS(AO$3:AO10))</f>
        <v>20.461129472200678</v>
      </c>
      <c r="AQ10" s="119">
        <f t="shared" ca="1" si="11"/>
        <v>1.500576829756703</v>
      </c>
      <c r="AR10" s="119">
        <f t="shared" si="20"/>
        <v>1</v>
      </c>
      <c r="AS10" s="86">
        <f t="shared" ca="1" si="12"/>
        <v>31</v>
      </c>
      <c r="AT10" s="86">
        <f t="shared" ca="1" si="13"/>
        <v>0.60541059373337414</v>
      </c>
      <c r="AU10" s="86">
        <f ca="1">INDEX($AS$3:$AS$30,MATCH(SMALL($AT$3:$AT$30,ROWS(AT$3:AT10)),$AT$3:$AT$30,0))</f>
        <v>42</v>
      </c>
      <c r="AV10" s="86">
        <f ca="1">SMALL($AS$3:$AS$30,ROWS(AV$3:AV10))</f>
        <v>34</v>
      </c>
      <c r="AW10" s="94">
        <f ca="1">VLOOKUP(SMALL($BB$3:$BB$16,AX10),$BB$3:$BC$30,2,0)</f>
        <v>26</v>
      </c>
      <c r="AX10" s="94">
        <f>2+AX6</f>
        <v>4</v>
      </c>
      <c r="BA10" s="94">
        <v>8</v>
      </c>
      <c r="BB10" s="94">
        <f t="shared" ca="1" si="14"/>
        <v>0.13182677165253864</v>
      </c>
      <c r="BC10" s="94">
        <f t="shared" ca="1" si="15"/>
        <v>34</v>
      </c>
    </row>
    <row r="11" spans="1:55" ht="17.25" thickBot="1" x14ac:dyDescent="0.35">
      <c r="A11" s="9">
        <v>9</v>
      </c>
      <c r="B11" s="109">
        <v>46</v>
      </c>
      <c r="C11" s="110">
        <v>40</v>
      </c>
      <c r="D11" s="111">
        <v>40</v>
      </c>
      <c r="E11" s="112">
        <v>36</v>
      </c>
      <c r="F11" s="113" t="str">
        <f t="shared" si="4"/>
        <v>84 - 91</v>
      </c>
      <c r="G11" s="114">
        <f t="shared" si="7"/>
        <v>84</v>
      </c>
      <c r="H11" s="115">
        <f t="shared" si="0"/>
        <v>91</v>
      </c>
      <c r="I11" s="160">
        <f t="shared" si="5"/>
        <v>28</v>
      </c>
      <c r="J11" s="116">
        <f t="shared" si="8"/>
        <v>1</v>
      </c>
      <c r="K11" s="117">
        <f t="shared" si="1"/>
        <v>3.5714285714285712E-2</v>
      </c>
      <c r="L11" s="118">
        <f t="shared" si="2"/>
        <v>1</v>
      </c>
      <c r="AN11" s="97">
        <v>12</v>
      </c>
      <c r="AO11" s="97">
        <f t="shared" ca="1" si="10"/>
        <v>25.998891747209182</v>
      </c>
      <c r="AP11" s="97">
        <f ca="1">SMALL($AO$3:$AO$30,ROWS(AO$3:AO11))</f>
        <v>20.7193352126429</v>
      </c>
      <c r="AQ11" s="119">
        <f t="shared" ca="1" si="11"/>
        <v>1.347334399697969</v>
      </c>
      <c r="AR11" s="119">
        <f t="shared" si="20"/>
        <v>1</v>
      </c>
      <c r="AS11" s="86">
        <f t="shared" ca="1" si="12"/>
        <v>28</v>
      </c>
      <c r="AT11" s="86">
        <f t="shared" ca="1" si="13"/>
        <v>0.84526836556416551</v>
      </c>
      <c r="AU11" s="86">
        <f ca="1">INDEX($AS$3:$AS$30,MATCH(SMALL($AT$3:$AT$30,ROWS(AT$3:AT11)),$AT$3:$AT$30,0))</f>
        <v>60</v>
      </c>
      <c r="AV11" s="86">
        <f ca="1">SMALL($AS$3:$AS$30,ROWS(AV$3:AV11))</f>
        <v>34</v>
      </c>
      <c r="AW11" s="94">
        <f ca="1">VLOOKUP(SMALL($BB$3:$BB$16,AX11),$BB$3:$BC$30,2,0)</f>
        <v>34</v>
      </c>
      <c r="AX11" s="94">
        <f t="shared" ref="AX11:AX30" si="23">2+AX7</f>
        <v>5</v>
      </c>
      <c r="BA11" s="94">
        <v>9</v>
      </c>
      <c r="BB11" s="94">
        <f t="shared" ca="1" si="14"/>
        <v>0.57154949452676262</v>
      </c>
      <c r="BC11" s="94">
        <f t="shared" ca="1" si="15"/>
        <v>34</v>
      </c>
    </row>
    <row r="12" spans="1:55" ht="17.25" thickBot="1" x14ac:dyDescent="0.35">
      <c r="A12" s="9">
        <v>10</v>
      </c>
      <c r="B12" s="109">
        <v>39</v>
      </c>
      <c r="C12" s="110">
        <v>40</v>
      </c>
      <c r="D12" s="111">
        <v>50</v>
      </c>
      <c r="E12" s="112">
        <v>60</v>
      </c>
      <c r="F12" s="113" t="str">
        <f t="shared" si="4"/>
        <v>91 - 98</v>
      </c>
      <c r="G12" s="114">
        <f t="shared" si="7"/>
        <v>91</v>
      </c>
      <c r="H12" s="115">
        <f t="shared" si="0"/>
        <v>98</v>
      </c>
      <c r="I12" s="160">
        <f t="shared" si="5"/>
        <v>28</v>
      </c>
      <c r="J12" s="116">
        <f t="shared" si="8"/>
        <v>0</v>
      </c>
      <c r="K12" s="117">
        <f t="shared" si="1"/>
        <v>0</v>
      </c>
      <c r="L12" s="118">
        <f t="shared" si="2"/>
        <v>1</v>
      </c>
      <c r="AN12" s="97">
        <v>9</v>
      </c>
      <c r="AO12" s="97">
        <f t="shared" ca="1" si="10"/>
        <v>22.761113765410393</v>
      </c>
      <c r="AP12" s="97">
        <f ca="1">SMALL($AO$3:$AO$30,ROWS(AO$3:AO12))</f>
        <v>21.024384926658033</v>
      </c>
      <c r="AQ12" s="119">
        <f t="shared" ca="1" si="11"/>
        <v>2.4678385755845369</v>
      </c>
      <c r="AR12" s="119">
        <f t="shared" si="20"/>
        <v>1.5</v>
      </c>
      <c r="AS12" s="86">
        <f t="shared" ca="1" si="12"/>
        <v>52</v>
      </c>
      <c r="AT12" s="86">
        <f t="shared" ca="1" si="13"/>
        <v>1.8428626013027194E-2</v>
      </c>
      <c r="AU12" s="86">
        <f ca="1">INDEX($AS$3:$AS$30,MATCH(SMALL($AT$3:$AT$30,ROWS(AT$3:AT12)),$AT$3:$AT$30,0))</f>
        <v>14</v>
      </c>
      <c r="AV12" s="86">
        <f ca="1">SMALL($AS$3:$AS$30,ROWS(AV$3:AV12))</f>
        <v>35</v>
      </c>
      <c r="AW12" s="94">
        <f ca="1">VLOOKUP(SMALL($BB$17:$BB$30,AX12),$BB$17:$BC$30,2,0)</f>
        <v>56</v>
      </c>
      <c r="AX12" s="94">
        <f t="shared" si="23"/>
        <v>5</v>
      </c>
      <c r="BA12" s="94">
        <v>10</v>
      </c>
      <c r="BB12" s="94">
        <f t="shared" ca="1" si="14"/>
        <v>0.66942480150427019</v>
      </c>
      <c r="BC12" s="94">
        <f t="shared" ca="1" si="15"/>
        <v>35</v>
      </c>
    </row>
    <row r="13" spans="1:55" ht="17.25" thickBot="1" x14ac:dyDescent="0.35">
      <c r="A13" s="9">
        <v>11</v>
      </c>
      <c r="B13" s="109">
        <v>32</v>
      </c>
      <c r="C13" s="110">
        <v>41</v>
      </c>
      <c r="D13" s="111">
        <v>60</v>
      </c>
      <c r="E13" s="112">
        <v>63</v>
      </c>
      <c r="F13" s="113" t="str">
        <f t="shared" si="4"/>
        <v>98 - 105</v>
      </c>
      <c r="G13" s="114">
        <f t="shared" si="7"/>
        <v>98</v>
      </c>
      <c r="H13" s="115">
        <f t="shared" si="0"/>
        <v>105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35.980322727334915</v>
      </c>
      <c r="AP13" s="97">
        <f ca="1">SMALL($AO$3:$AO$30,ROWS(AO$3:AO13))</f>
        <v>22.761113765410393</v>
      </c>
      <c r="AQ13" s="119">
        <f t="shared" ca="1" si="11"/>
        <v>2.6330014357744984</v>
      </c>
      <c r="AR13" s="119">
        <f t="shared" si="20"/>
        <v>2</v>
      </c>
      <c r="AS13" s="86">
        <f t="shared" ca="1" si="12"/>
        <v>60</v>
      </c>
      <c r="AT13" s="86">
        <f t="shared" ca="1" si="13"/>
        <v>0.28148916062205076</v>
      </c>
      <c r="AU13" s="86">
        <f ca="1">INDEX($AS$3:$AS$30,MATCH(SMALL($AT$3:$AT$30,ROWS(AT$3:AT13)),$AT$3:$AT$30,0))</f>
        <v>70</v>
      </c>
      <c r="AV13" s="86">
        <f ca="1">SMALL($AS$3:$AS$30,ROWS(AV$3:AV13))</f>
        <v>36</v>
      </c>
      <c r="AW13" s="94">
        <f ca="1">VLOOKUP(SMALL($BB$17:$BB$30,AX13),$BB$17:$BC$30,2,0)</f>
        <v>69</v>
      </c>
      <c r="AX13" s="94">
        <f t="shared" si="23"/>
        <v>6</v>
      </c>
      <c r="BA13" s="94">
        <v>11</v>
      </c>
      <c r="BB13" s="94">
        <f t="shared" ca="1" si="14"/>
        <v>0.65321591647274402</v>
      </c>
      <c r="BC13" s="94">
        <f t="shared" ca="1" si="15"/>
        <v>36</v>
      </c>
    </row>
    <row r="14" spans="1:55" ht="17.25" thickBot="1" x14ac:dyDescent="0.35">
      <c r="A14" s="9">
        <v>12</v>
      </c>
      <c r="B14" s="109">
        <v>70</v>
      </c>
      <c r="C14" s="110">
        <v>43</v>
      </c>
      <c r="D14" s="111">
        <v>39</v>
      </c>
      <c r="E14" s="112">
        <v>39</v>
      </c>
      <c r="F14" s="120" t="str">
        <f t="shared" si="4"/>
        <v>105 - 112</v>
      </c>
      <c r="G14" s="121">
        <f>H13</f>
        <v>105</v>
      </c>
      <c r="H14" s="122">
        <f t="shared" si="0"/>
        <v>112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20.7193352126429</v>
      </c>
      <c r="AP14" s="97">
        <f ca="1">SMALL($AO$3:$AO$30,ROWS(AO$3:AO14))</f>
        <v>23.642246014518779</v>
      </c>
      <c r="AQ14" s="119">
        <f t="shared" ca="1" si="11"/>
        <v>1.0228696392293422</v>
      </c>
      <c r="AR14" s="119">
        <f t="shared" si="20"/>
        <v>1</v>
      </c>
      <c r="AS14" s="86">
        <f t="shared" ca="1" si="12"/>
        <v>25</v>
      </c>
      <c r="AT14" s="86">
        <f t="shared" ca="1" si="13"/>
        <v>0.81525583313311267</v>
      </c>
      <c r="AU14" s="86">
        <f ca="1">INDEX($AS$3:$AS$30,MATCH(SMALL($AT$3:$AT$30,ROWS(AT$3:AT14)),$AT$3:$AT$30,0))</f>
        <v>33</v>
      </c>
      <c r="AV14" s="86">
        <f ca="1">SMALL($AS$3:$AS$30,ROWS(AV$3:AV14))</f>
        <v>37</v>
      </c>
      <c r="AW14" s="94">
        <f ca="1">VLOOKUP(SMALL($BB$3:$BB$16,AX14),$BB$3:$BC$30,2,0)</f>
        <v>28</v>
      </c>
      <c r="AX14" s="94">
        <f t="shared" si="23"/>
        <v>6</v>
      </c>
      <c r="BA14" s="94">
        <v>12</v>
      </c>
      <c r="BB14" s="94">
        <f t="shared" ca="1" si="14"/>
        <v>0.71118545608722983</v>
      </c>
      <c r="BC14" s="94">
        <f t="shared" ca="1" si="15"/>
        <v>37</v>
      </c>
    </row>
    <row r="15" spans="1:55" ht="16.5" x14ac:dyDescent="0.3">
      <c r="A15" s="9">
        <v>13</v>
      </c>
      <c r="B15" s="109">
        <v>45</v>
      </c>
      <c r="C15" s="110">
        <v>44</v>
      </c>
      <c r="D15" s="111">
        <v>44</v>
      </c>
      <c r="E15" s="112">
        <v>44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0.99999999999999989</v>
      </c>
      <c r="L15" s="117"/>
      <c r="AN15" s="97">
        <v>14</v>
      </c>
      <c r="AO15" s="97">
        <f t="shared" ca="1" si="10"/>
        <v>27.298368071162074</v>
      </c>
      <c r="AP15" s="97">
        <f ca="1">SMALL($AO$3:$AO$30,ROWS(AO$3:AO15))</f>
        <v>24.049320155074014</v>
      </c>
      <c r="AQ15" s="119">
        <f t="shared" ca="1" si="11"/>
        <v>1.9801926966145571</v>
      </c>
      <c r="AR15" s="119">
        <f t="shared" si="20"/>
        <v>1</v>
      </c>
      <c r="AS15" s="86">
        <f t="shared" ca="1" si="12"/>
        <v>48</v>
      </c>
      <c r="AT15" s="86">
        <f t="shared" ca="1" si="13"/>
        <v>0.72798491613941452</v>
      </c>
      <c r="AU15" s="86">
        <f ca="1">INDEX($AS$3:$AS$30,MATCH(SMALL($AT$3:$AT$30,ROWS(AT$3:AT15)),$AT$3:$AT$30,0))</f>
        <v>74</v>
      </c>
      <c r="AV15" s="86">
        <f ca="1">SMALL($AS$3:$AS$30,ROWS(AV$3:AV15))</f>
        <v>40</v>
      </c>
      <c r="AW15" s="94">
        <f ca="1">VLOOKUP(SMALL($BB$3:$BB$16,AX15),$BB$3:$BC$30,2,0)</f>
        <v>36</v>
      </c>
      <c r="AX15" s="94">
        <f t="shared" si="23"/>
        <v>7</v>
      </c>
      <c r="BA15" s="94">
        <v>13</v>
      </c>
      <c r="BB15" s="94">
        <f t="shared" ca="1" si="14"/>
        <v>0.27672829974257329</v>
      </c>
      <c r="BC15" s="94">
        <f t="shared" ca="1" si="15"/>
        <v>40</v>
      </c>
    </row>
    <row r="16" spans="1:55" ht="16.5" x14ac:dyDescent="0.3">
      <c r="A16" s="9">
        <v>14</v>
      </c>
      <c r="B16" s="109">
        <v>48</v>
      </c>
      <c r="C16" s="110">
        <v>44</v>
      </c>
      <c r="D16" s="111">
        <v>54</v>
      </c>
      <c r="E16" s="112">
        <v>70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26.767423775328105</v>
      </c>
      <c r="AP16" s="97">
        <f ca="1">SMALL($AO$3:$AO$30,ROWS(AO$3:AO16))</f>
        <v>24.870188948696818</v>
      </c>
      <c r="AQ16" s="119">
        <f t="shared" ca="1" si="11"/>
        <v>2.0556987891144729</v>
      </c>
      <c r="AR16" s="119">
        <f t="shared" si="20"/>
        <v>1.5</v>
      </c>
      <c r="AS16" s="86">
        <f t="shared" ca="1" si="12"/>
        <v>52</v>
      </c>
      <c r="AT16" s="86">
        <f t="shared" ca="1" si="13"/>
        <v>0.80625158231593086</v>
      </c>
      <c r="AU16" s="86">
        <f ca="1">INDEX($AS$3:$AS$30,MATCH(SMALL($AT$3:$AT$30,ROWS(AT$3:AT16)),$AT$3:$AT$30,0))</f>
        <v>37</v>
      </c>
      <c r="AV16" s="86">
        <f ca="1">SMALL($AS$3:$AS$30,ROWS(AV$3:AV16))</f>
        <v>42</v>
      </c>
      <c r="AW16" s="94">
        <f ca="1">VLOOKUP(SMALL($BB$17:$BB$30,AX16),$BB$17:$BC$30,2,0)</f>
        <v>52</v>
      </c>
      <c r="AX16" s="94">
        <f t="shared" si="23"/>
        <v>7</v>
      </c>
      <c r="BA16" s="94">
        <v>14</v>
      </c>
      <c r="BB16" s="94">
        <f t="shared" ca="1" si="14"/>
        <v>0.83415270491508964</v>
      </c>
      <c r="BC16" s="94">
        <f t="shared" ca="1" si="15"/>
        <v>42</v>
      </c>
    </row>
    <row r="17" spans="1:63" ht="16.5" x14ac:dyDescent="0.3">
      <c r="A17" s="9">
        <v>15</v>
      </c>
      <c r="B17" s="109">
        <v>43</v>
      </c>
      <c r="C17" s="110">
        <v>45</v>
      </c>
      <c r="D17" s="111">
        <v>58</v>
      </c>
      <c r="E17" s="112">
        <v>55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32.982000981552261</v>
      </c>
      <c r="AP17" s="97">
        <f ca="1">SMALL($AO$3:$AO$30,ROWS(AO$3:AO17))</f>
        <v>25.292919651091527</v>
      </c>
      <c r="AQ17" s="119">
        <f t="shared" ca="1" si="11"/>
        <v>2.4021674686442589</v>
      </c>
      <c r="AR17" s="119">
        <f t="shared" si="20"/>
        <v>2</v>
      </c>
      <c r="AS17" s="86">
        <f t="shared" ca="1" si="12"/>
        <v>61</v>
      </c>
      <c r="AT17" s="86">
        <f t="shared" ca="1" si="13"/>
        <v>6.3713675662714464E-2</v>
      </c>
      <c r="AU17" s="86">
        <f ca="1">INDEX($AS$3:$AS$30,MATCH(SMALL($AT$3:$AT$30,ROWS(AT$3:AT17)),$AT$3:$AT$30,0))</f>
        <v>40</v>
      </c>
      <c r="AV17" s="86">
        <f ca="1">SMALL($AS$3:$AS$30,ROWS(AV$3:AV17))</f>
        <v>42</v>
      </c>
      <c r="AW17" s="94">
        <f ca="1">VLOOKUP(SMALL($BB$17:$BB$30,AX17),$BB$17:$BC$30,2,0)</f>
        <v>48</v>
      </c>
      <c r="AX17" s="94">
        <f t="shared" si="23"/>
        <v>8</v>
      </c>
      <c r="BA17" s="94">
        <v>15</v>
      </c>
      <c r="BB17" s="94">
        <f t="shared" ca="1" si="14"/>
        <v>1.3046504683343785E-2</v>
      </c>
      <c r="BC17" s="94">
        <f t="shared" ca="1" si="15"/>
        <v>42</v>
      </c>
    </row>
    <row r="18" spans="1:63" ht="16.5" x14ac:dyDescent="0.3">
      <c r="A18" s="9">
        <v>16</v>
      </c>
      <c r="B18" s="109">
        <v>70</v>
      </c>
      <c r="C18" s="110">
        <v>46</v>
      </c>
      <c r="D18" s="111">
        <v>28</v>
      </c>
      <c r="E18" s="112">
        <v>37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20.461129472200678</v>
      </c>
      <c r="AP18" s="97">
        <f ca="1">SMALL($AO$3:$AO$30,ROWS(AO$3:AO18))</f>
        <v>25.296692093832533</v>
      </c>
      <c r="AQ18" s="119">
        <f t="shared" ca="1" si="11"/>
        <v>1.341841792010684</v>
      </c>
      <c r="AR18" s="119">
        <f t="shared" si="20"/>
        <v>1</v>
      </c>
      <c r="AS18" s="86">
        <f t="shared" ca="1" si="12"/>
        <v>34</v>
      </c>
      <c r="AT18" s="86">
        <f t="shared" ca="1" si="13"/>
        <v>0.10151194556081811</v>
      </c>
      <c r="AU18" s="86">
        <f ca="1">INDEX($AS$3:$AS$30,MATCH(SMALL($AT$3:$AT$30,ROWS(AT$3:AT18)),$AT$3:$AT$30,0))</f>
        <v>77</v>
      </c>
      <c r="AV18" s="86">
        <f ca="1">SMALL($AS$3:$AS$30,ROWS(AV$3:AV18))</f>
        <v>46</v>
      </c>
      <c r="AW18" s="94">
        <f ca="1">VLOOKUP(SMALL($BB$3:$BB$16,AX18),$BB$3:$BC$30,2,0)</f>
        <v>35</v>
      </c>
      <c r="AX18" s="94">
        <f t="shared" si="23"/>
        <v>8</v>
      </c>
      <c r="BA18" s="94">
        <v>16</v>
      </c>
      <c r="BB18" s="94">
        <f t="shared" ca="1" si="14"/>
        <v>0.82464062174343145</v>
      </c>
      <c r="BC18" s="94">
        <f t="shared" ca="1" si="15"/>
        <v>46</v>
      </c>
    </row>
    <row r="19" spans="1:63" ht="16.5" x14ac:dyDescent="0.3">
      <c r="A19" s="9">
        <v>17</v>
      </c>
      <c r="B19" s="109">
        <v>40</v>
      </c>
      <c r="C19" s="110">
        <v>48</v>
      </c>
      <c r="D19" s="111">
        <v>41</v>
      </c>
      <c r="E19" s="112">
        <v>40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20.274245228358929</v>
      </c>
      <c r="AP19" s="97">
        <f ca="1">SMALL($AO$3:$AO$30,ROWS(AO$3:AO19))</f>
        <v>25.998891747209182</v>
      </c>
      <c r="AQ19" s="119">
        <f t="shared" ca="1" si="11"/>
        <v>1.2334104110473931</v>
      </c>
      <c r="AR19" s="119">
        <f t="shared" si="20"/>
        <v>1</v>
      </c>
      <c r="AS19" s="86">
        <f t="shared" ca="1" si="12"/>
        <v>33</v>
      </c>
      <c r="AT19" s="86">
        <f t="shared" ca="1" si="13"/>
        <v>0.42945697339610744</v>
      </c>
      <c r="AU19" s="86">
        <f ca="1">INDEX($AS$3:$AS$30,MATCH(SMALL($AT$3:$AT$30,ROWS(AT$3:AT19)),$AT$3:$AT$30,0))</f>
        <v>31</v>
      </c>
      <c r="AV19" s="86">
        <f ca="1">SMALL($AS$3:$AS$30,ROWS(AV$3:AV19))</f>
        <v>48</v>
      </c>
      <c r="AW19" s="94">
        <f ca="1">VLOOKUP(SMALL($BB$3:$BB$16,AX19),$BB$3:$BC$30,2,0)</f>
        <v>37</v>
      </c>
      <c r="AX19" s="94">
        <f t="shared" si="23"/>
        <v>9</v>
      </c>
      <c r="BA19" s="94">
        <v>17</v>
      </c>
      <c r="BB19" s="94">
        <f t="shared" ca="1" si="14"/>
        <v>0.39830908506609874</v>
      </c>
      <c r="BC19" s="94">
        <f t="shared" ca="1" si="15"/>
        <v>48</v>
      </c>
    </row>
    <row r="20" spans="1:63" ht="16.5" x14ac:dyDescent="0.3">
      <c r="A20" s="9">
        <v>18</v>
      </c>
      <c r="B20" s="109">
        <v>44</v>
      </c>
      <c r="C20" s="110">
        <v>50</v>
      </c>
      <c r="D20" s="111">
        <v>54</v>
      </c>
      <c r="E20" s="112">
        <v>70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28.006524067961074</v>
      </c>
      <c r="AP20" s="97">
        <f ca="1">SMALL($AO$3:$AO$30,ROWS(AO$3:AO20))</f>
        <v>26.07437459280942</v>
      </c>
      <c r="AQ20" s="119">
        <f t="shared" ca="1" si="11"/>
        <v>1.582153646100311</v>
      </c>
      <c r="AR20" s="119">
        <f t="shared" si="20"/>
        <v>1.5</v>
      </c>
      <c r="AS20" s="86">
        <f t="shared" ca="1" si="12"/>
        <v>42</v>
      </c>
      <c r="AT20" s="86">
        <f t="shared" ca="1" si="13"/>
        <v>0.26628486155386633</v>
      </c>
      <c r="AU20" s="86">
        <f ca="1">INDEX($AS$3:$AS$30,MATCH(SMALL($AT$3:$AT$30,ROWS(AT$3:AT20)),$AT$3:$AT$30,0))</f>
        <v>42</v>
      </c>
      <c r="AV20" s="86">
        <f ca="1">SMALL($AS$3:$AS$30,ROWS(AV$3:AV20))</f>
        <v>52</v>
      </c>
      <c r="AW20" s="94">
        <f ca="1">VLOOKUP(SMALL($BB$17:$BB$30,AX20),$BB$17:$BC$30,2,0)</f>
        <v>60</v>
      </c>
      <c r="AX20" s="94">
        <f t="shared" si="23"/>
        <v>9</v>
      </c>
      <c r="BA20" s="94">
        <v>18</v>
      </c>
      <c r="BB20" s="94">
        <f t="shared" ca="1" si="14"/>
        <v>0.72805660032604314</v>
      </c>
      <c r="BC20" s="94">
        <f t="shared" ca="1" si="15"/>
        <v>52</v>
      </c>
    </row>
    <row r="21" spans="1:63" ht="16.5" x14ac:dyDescent="0.3">
      <c r="A21" s="9">
        <v>19</v>
      </c>
      <c r="B21" s="109">
        <v>60</v>
      </c>
      <c r="C21" s="110">
        <v>54</v>
      </c>
      <c r="D21" s="111">
        <v>70</v>
      </c>
      <c r="E21" s="112">
        <v>58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30.182275852094005</v>
      </c>
      <c r="AP21" s="97">
        <f ca="1">SMALL($AO$3:$AO$30,ROWS(AO$3:AO21))</f>
        <v>26.767423775328105</v>
      </c>
      <c r="AQ21" s="119">
        <f t="shared" ca="1" si="11"/>
        <v>2.0842006044757726</v>
      </c>
      <c r="AR21" s="119">
        <f t="shared" si="20"/>
        <v>2</v>
      </c>
      <c r="AS21" s="86">
        <f t="shared" ca="1" si="12"/>
        <v>56</v>
      </c>
      <c r="AT21" s="86">
        <f t="shared" ca="1" si="13"/>
        <v>0.8811622653403236</v>
      </c>
      <c r="AU21" s="86">
        <f ca="1">INDEX($AS$3:$AS$30,MATCH(SMALL($AT$3:$AT$30,ROWS(AT$3:AT21)),$AT$3:$AT$30,0))</f>
        <v>48</v>
      </c>
      <c r="AV21" s="86">
        <f ca="1">SMALL($AS$3:$AS$30,ROWS(AV$3:AV21))</f>
        <v>52</v>
      </c>
      <c r="AW21" s="94">
        <f ca="1">VLOOKUP(SMALL($BB$17:$BB$30,AX21),$BB$17:$BC$30,2,0)</f>
        <v>77</v>
      </c>
      <c r="AX21" s="94">
        <f t="shared" si="23"/>
        <v>10</v>
      </c>
      <c r="BA21" s="94">
        <v>19</v>
      </c>
      <c r="BB21" s="94">
        <f t="shared" ca="1" si="14"/>
        <v>0.225893811836821</v>
      </c>
      <c r="BC21" s="94">
        <f t="shared" ca="1" si="15"/>
        <v>52</v>
      </c>
    </row>
    <row r="22" spans="1:63" ht="16.5" x14ac:dyDescent="0.3">
      <c r="A22" s="9">
        <v>20</v>
      </c>
      <c r="B22" s="109">
        <v>28</v>
      </c>
      <c r="C22" s="110">
        <v>54</v>
      </c>
      <c r="D22" s="111">
        <v>46</v>
      </c>
      <c r="E22" s="112">
        <v>40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19.046153229686688</v>
      </c>
      <c r="AP22" s="97">
        <f ca="1">SMALL($AO$3:$AO$30,ROWS(AO$3:AO22))</f>
        <v>27.298368071162074</v>
      </c>
      <c r="AQ22" s="119">
        <f t="shared" ca="1" si="11"/>
        <v>1.4554731536017518</v>
      </c>
      <c r="AR22" s="119">
        <f t="shared" si="20"/>
        <v>1</v>
      </c>
      <c r="AS22" s="86">
        <f t="shared" ca="1" si="12"/>
        <v>40</v>
      </c>
      <c r="AT22" s="86">
        <f t="shared" ca="1" si="13"/>
        <v>0.55552489986324693</v>
      </c>
      <c r="AU22" s="86">
        <f ca="1">INDEX($AS$3:$AS$30,MATCH(SMALL($AT$3:$AT$30,ROWS(AT$3:AT22)),$AT$3:$AT$30,0))</f>
        <v>26</v>
      </c>
      <c r="AV22" s="86">
        <f ca="1">SMALL($AS$3:$AS$30,ROWS(AV$3:AV22))</f>
        <v>56</v>
      </c>
      <c r="AW22" s="94">
        <f ca="1">VLOOKUP(SMALL($BB$3:$BB$16,AX22),$BB$3:$BC$30,2,0)</f>
        <v>25</v>
      </c>
      <c r="AX22" s="94">
        <f t="shared" si="23"/>
        <v>10</v>
      </c>
      <c r="BA22" s="94">
        <v>20</v>
      </c>
      <c r="BB22" s="94">
        <f t="shared" ca="1" si="14"/>
        <v>0.18976640194586436</v>
      </c>
      <c r="BC22" s="94">
        <f t="shared" ca="1" si="15"/>
        <v>56</v>
      </c>
    </row>
    <row r="23" spans="1:63" ht="16.5" x14ac:dyDescent="0.3">
      <c r="A23" s="9">
        <v>21</v>
      </c>
      <c r="B23" s="109">
        <v>37</v>
      </c>
      <c r="C23" s="110">
        <v>55</v>
      </c>
      <c r="D23" s="111">
        <v>43</v>
      </c>
      <c r="E23" s="112">
        <v>40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30.823093458294814</v>
      </c>
      <c r="AP23" s="97">
        <f ca="1">SMALL($AO$3:$AO$30,ROWS(AO$3:AO23))</f>
        <v>27.673928637324025</v>
      </c>
      <c r="AQ23" s="119">
        <f t="shared" ca="1" si="11"/>
        <v>1.3285113802801862</v>
      </c>
      <c r="AR23" s="119">
        <f t="shared" si="20"/>
        <v>1</v>
      </c>
      <c r="AS23" s="86">
        <f t="shared" ca="1" si="12"/>
        <v>37</v>
      </c>
      <c r="AT23" s="86">
        <f t="shared" ca="1" si="13"/>
        <v>0.49096073567482534</v>
      </c>
      <c r="AU23" s="86">
        <f ca="1">INDEX($AS$3:$AS$30,MATCH(SMALL($AT$3:$AT$30,ROWS(AT$3:AT23)),$AT$3:$AT$30,0))</f>
        <v>58</v>
      </c>
      <c r="AV23" s="86">
        <f ca="1">SMALL($AS$3:$AS$30,ROWS(AV$3:AV23))</f>
        <v>58</v>
      </c>
      <c r="AW23" s="94">
        <f ca="1">VLOOKUP(SMALL($BB$3:$BB$16,AX23),$BB$3:$BC$30,2,0)</f>
        <v>33</v>
      </c>
      <c r="AX23" s="94">
        <f t="shared" si="23"/>
        <v>11</v>
      </c>
      <c r="BA23" s="94">
        <v>21</v>
      </c>
      <c r="BB23" s="94">
        <f t="shared" ca="1" si="14"/>
        <v>0.89483344713742596</v>
      </c>
      <c r="BC23" s="94">
        <f t="shared" ca="1" si="15"/>
        <v>58</v>
      </c>
    </row>
    <row r="24" spans="1:63" ht="16.5" x14ac:dyDescent="0.3">
      <c r="A24" s="9">
        <v>22</v>
      </c>
      <c r="B24" s="109">
        <v>40</v>
      </c>
      <c r="C24" s="110">
        <v>58</v>
      </c>
      <c r="D24" s="111">
        <v>45</v>
      </c>
      <c r="E24" s="112">
        <v>45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21.024384926658033</v>
      </c>
      <c r="AP24" s="97">
        <f ca="1">SMALL($AO$3:$AO$30,ROWS(AO$3:AO24))</f>
        <v>27.816965991958646</v>
      </c>
      <c r="AQ24" s="119">
        <f t="shared" ca="1" si="11"/>
        <v>2.488243081234073</v>
      </c>
      <c r="AR24" s="119">
        <f t="shared" si="20"/>
        <v>1.5</v>
      </c>
      <c r="AS24" s="86">
        <f t="shared" ca="1" si="12"/>
        <v>70</v>
      </c>
      <c r="AT24" s="86">
        <f t="shared" ca="1" si="13"/>
        <v>0.29948113822014144</v>
      </c>
      <c r="AU24" s="86">
        <f ca="1">INDEX($AS$3:$AS$30,MATCH(SMALL($AT$3:$AT$30,ROWS(AT$3:AT24)),$AT$3:$AT$30,0))</f>
        <v>52</v>
      </c>
      <c r="AV24" s="86">
        <f ca="1">SMALL($AS$3:$AS$30,ROWS(AV$3:AV24))</f>
        <v>60</v>
      </c>
      <c r="AW24" s="94">
        <f ca="1">VLOOKUP(SMALL($BB$17:$BB$30,AX24),$BB$17:$BC$30,2,0)</f>
        <v>52</v>
      </c>
      <c r="AX24" s="94">
        <f t="shared" si="23"/>
        <v>11</v>
      </c>
      <c r="BA24" s="94">
        <v>22</v>
      </c>
      <c r="BB24" s="94">
        <f t="shared" ca="1" si="14"/>
        <v>0.55175828735967825</v>
      </c>
      <c r="BC24" s="94">
        <f t="shared" ca="1" si="15"/>
        <v>60</v>
      </c>
    </row>
    <row r="25" spans="1:63" ht="16.5" x14ac:dyDescent="0.3">
      <c r="A25" s="9">
        <v>23</v>
      </c>
      <c r="B25" s="109">
        <v>41</v>
      </c>
      <c r="C25" s="110">
        <v>60</v>
      </c>
      <c r="D25" s="111">
        <v>88</v>
      </c>
      <c r="E25" s="112">
        <v>48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27.816965991958646</v>
      </c>
      <c r="AP25" s="97">
        <f ca="1">SMALL($AO$3:$AO$30,ROWS(AO$3:AO25))</f>
        <v>28.006524067961074</v>
      </c>
      <c r="AQ25" s="119">
        <f t="shared" ca="1" si="11"/>
        <v>2.6218871041867429</v>
      </c>
      <c r="AR25" s="119">
        <f t="shared" si="20"/>
        <v>2</v>
      </c>
      <c r="AS25" s="86">
        <f t="shared" ca="1" si="12"/>
        <v>74</v>
      </c>
      <c r="AT25" s="86">
        <f t="shared" ca="1" si="13"/>
        <v>0.48872545038461424</v>
      </c>
      <c r="AU25" s="86">
        <f ca="1">INDEX($AS$3:$AS$30,MATCH(SMALL($AT$3:$AT$30,ROWS(AT$3:AT25)),$AT$3:$AT$30,0))</f>
        <v>46</v>
      </c>
      <c r="AV25" s="86">
        <f ca="1">SMALL($AS$3:$AS$30,ROWS(AV$3:AV25))</f>
        <v>61</v>
      </c>
      <c r="AW25" s="94">
        <f ca="1">VLOOKUP(SMALL($BB$17:$BB$30,AX25),$BB$17:$BC$30,2,0)</f>
        <v>75</v>
      </c>
      <c r="AX25" s="94">
        <f t="shared" si="23"/>
        <v>12</v>
      </c>
      <c r="BA25" s="94">
        <v>23</v>
      </c>
      <c r="BB25" s="94">
        <f t="shared" ca="1" si="14"/>
        <v>1.4569733107202554E-2</v>
      </c>
      <c r="BC25" s="94">
        <f t="shared" ca="1" si="15"/>
        <v>61</v>
      </c>
    </row>
    <row r="26" spans="1:63" ht="16.5" x14ac:dyDescent="0.3">
      <c r="A26" s="9">
        <v>24</v>
      </c>
      <c r="B26" s="109">
        <v>55</v>
      </c>
      <c r="C26" s="110">
        <v>63</v>
      </c>
      <c r="D26" s="111">
        <v>40</v>
      </c>
      <c r="E26" s="112">
        <v>41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17.796767779001211</v>
      </c>
      <c r="AP26" s="97">
        <f ca="1">SMALL($AO$3:$AO$30,ROWS(AO$3:AO26))</f>
        <v>28.736558229815557</v>
      </c>
      <c r="AQ26" s="119">
        <f t="shared" ca="1" si="11"/>
        <v>1.2113956795649452</v>
      </c>
      <c r="AR26" s="119">
        <f t="shared" si="20"/>
        <v>1</v>
      </c>
      <c r="AS26" s="86">
        <f t="shared" ca="1" si="12"/>
        <v>35</v>
      </c>
      <c r="AT26" s="86">
        <f t="shared" ca="1" si="13"/>
        <v>0.20206128988503691</v>
      </c>
      <c r="AU26" s="86">
        <f ca="1">INDEX($AS$3:$AS$30,MATCH(SMALL($AT$3:$AT$30,ROWS(AT$3:AT26)),$AT$3:$AT$30,0))</f>
        <v>25</v>
      </c>
      <c r="AV26" s="86">
        <f ca="1">SMALL($AS$3:$AS$30,ROWS(AV$3:AV26))</f>
        <v>69</v>
      </c>
      <c r="AW26" s="94">
        <f ca="1">VLOOKUP(SMALL($BB$3:$BB$16,AX26),$BB$3:$BC$30,2,0)</f>
        <v>14</v>
      </c>
      <c r="AX26" s="94">
        <f t="shared" si="23"/>
        <v>12</v>
      </c>
      <c r="BA26" s="94">
        <v>24</v>
      </c>
      <c r="BB26" s="94">
        <f t="shared" ca="1" si="14"/>
        <v>0.21341429202735041</v>
      </c>
      <c r="BC26" s="94">
        <f t="shared" ca="1" si="15"/>
        <v>69</v>
      </c>
    </row>
    <row r="27" spans="1:63" ht="16.5" x14ac:dyDescent="0.3">
      <c r="A27" s="9">
        <v>25</v>
      </c>
      <c r="B27" s="109">
        <v>34</v>
      </c>
      <c r="C27" s="110">
        <v>70</v>
      </c>
      <c r="D27" s="111">
        <v>48</v>
      </c>
      <c r="E27" s="112">
        <v>44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23.642246014518779</v>
      </c>
      <c r="AP27" s="97">
        <f ca="1">SMALL($AO$3:$AO$30,ROWS(AO$3:AO27))</f>
        <v>30.182275852094005</v>
      </c>
      <c r="AQ27" s="119">
        <f t="shared" ca="1" si="11"/>
        <v>1.0950588376137629</v>
      </c>
      <c r="AR27" s="119">
        <f t="shared" si="20"/>
        <v>1</v>
      </c>
      <c r="AS27" s="86">
        <f t="shared" ca="1" si="12"/>
        <v>34</v>
      </c>
      <c r="AT27" s="86">
        <f t="shared" ca="1" si="13"/>
        <v>0.85424729574343528</v>
      </c>
      <c r="AU27" s="86">
        <f ca="1">INDEX($AS$3:$AS$30,MATCH(SMALL($AT$3:$AT$30,ROWS(AT$3:AT27)),$AT$3:$AT$30,0))</f>
        <v>36</v>
      </c>
      <c r="AV27" s="86">
        <f ca="1">SMALL($AS$3:$AS$30,ROWS(AV$3:AV27))</f>
        <v>70</v>
      </c>
      <c r="AW27" s="94">
        <f ca="1">VLOOKUP(SMALL($BB$3:$BB$16,AX27),$BB$3:$BC$30,2,0)</f>
        <v>42</v>
      </c>
      <c r="AX27" s="94">
        <f t="shared" si="23"/>
        <v>13</v>
      </c>
      <c r="BA27" s="94">
        <v>25</v>
      </c>
      <c r="BB27" s="94">
        <f t="shared" ca="1" si="14"/>
        <v>0.16638089451494587</v>
      </c>
      <c r="BC27" s="94">
        <f t="shared" ca="1" si="15"/>
        <v>70</v>
      </c>
    </row>
    <row r="28" spans="1:63" ht="16.5" x14ac:dyDescent="0.3">
      <c r="A28" s="9">
        <v>26</v>
      </c>
      <c r="B28" s="109">
        <v>82</v>
      </c>
      <c r="C28" s="110">
        <v>70</v>
      </c>
      <c r="D28" s="111">
        <v>63</v>
      </c>
      <c r="E28" s="112">
        <v>50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11.148452604753896</v>
      </c>
      <c r="AP28" s="97">
        <f ca="1">SMALL($AO$3:$AO$30,ROWS(AO$3:AO28))</f>
        <v>30.823093458294814</v>
      </c>
      <c r="AQ28" s="119">
        <f t="shared" ca="1" si="11"/>
        <v>2.4173752700364202</v>
      </c>
      <c r="AR28" s="119">
        <f t="shared" si="20"/>
        <v>1.5</v>
      </c>
      <c r="AS28" s="86">
        <f t="shared" ca="1" si="12"/>
        <v>75</v>
      </c>
      <c r="AT28" s="86">
        <f t="shared" ca="1" si="13"/>
        <v>0.24584146693467146</v>
      </c>
      <c r="AU28" s="86">
        <f ca="1">INDEX($AS$3:$AS$30,MATCH(SMALL($AT$3:$AT$30,ROWS(AT$3:AT28)),$AT$3:$AT$30,0))</f>
        <v>28</v>
      </c>
      <c r="AV28" s="86">
        <f ca="1">SMALL($AS$3:$AS$30,ROWS(AV$3:AV28))</f>
        <v>74</v>
      </c>
      <c r="AW28" s="94">
        <f ca="1">VLOOKUP(SMALL($BB$17:$BB$30,AX28),$BB$17:$BC$30,2,0)</f>
        <v>46</v>
      </c>
      <c r="AX28" s="94">
        <f t="shared" si="23"/>
        <v>13</v>
      </c>
      <c r="BA28" s="94">
        <v>26</v>
      </c>
      <c r="BB28" s="94">
        <f t="shared" ca="1" si="14"/>
        <v>7.6098873371529208E-2</v>
      </c>
      <c r="BC28" s="94">
        <f t="shared" ca="1" si="15"/>
        <v>74</v>
      </c>
    </row>
    <row r="29" spans="1:63" ht="16.5" x14ac:dyDescent="0.3">
      <c r="A29" s="9">
        <v>27</v>
      </c>
      <c r="B29" s="109">
        <v>88</v>
      </c>
      <c r="C29" s="110">
        <v>82</v>
      </c>
      <c r="D29" s="111">
        <v>70</v>
      </c>
      <c r="E29" s="112">
        <v>54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19.652508650554914</v>
      </c>
      <c r="AP29" s="97">
        <f ca="1">SMALL($AO$3:$AO$30,ROWS(AO$3:AO29))</f>
        <v>32.982000981552261</v>
      </c>
      <c r="AQ29" s="119">
        <f t="shared" ca="1" si="11"/>
        <v>2.3091138283367991</v>
      </c>
      <c r="AR29" s="119">
        <f t="shared" si="20"/>
        <v>2</v>
      </c>
      <c r="AS29" s="86">
        <f t="shared" ca="1" si="12"/>
        <v>77</v>
      </c>
      <c r="AT29" s="86">
        <f t="shared" ca="1" si="13"/>
        <v>0.58922949401482649</v>
      </c>
      <c r="AU29" s="86">
        <f ca="1">INDEX($AS$3:$AS$30,MATCH(SMALL($AT$3:$AT$30,ROWS(AT$3:AT29)),$AT$3:$AT$30,0))</f>
        <v>34</v>
      </c>
      <c r="AV29" s="86">
        <f ca="1">SMALL($AS$3:$AS$30,ROWS(AV$3:AV29))</f>
        <v>75</v>
      </c>
      <c r="AW29" s="94">
        <f ca="1">VLOOKUP(SMALL($BB$17:$BB$30,AX29),$BB$17:$BC$30,2,0)</f>
        <v>58</v>
      </c>
      <c r="AX29" s="94">
        <f t="shared" si="23"/>
        <v>14</v>
      </c>
      <c r="BA29" s="94">
        <v>27</v>
      </c>
      <c r="BB29" s="94">
        <f t="shared" ca="1" si="14"/>
        <v>0.74634661771911348</v>
      </c>
      <c r="BC29" s="94">
        <f t="shared" ca="1" si="15"/>
        <v>75</v>
      </c>
    </row>
    <row r="30" spans="1:63" ht="16.5" x14ac:dyDescent="0.3">
      <c r="A30" s="9">
        <v>28</v>
      </c>
      <c r="B30" s="109">
        <v>54</v>
      </c>
      <c r="C30" s="110">
        <v>88</v>
      </c>
      <c r="D30" s="111">
        <v>82</v>
      </c>
      <c r="E30" s="112">
        <v>32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28.736558229815557</v>
      </c>
      <c r="AP30" s="97">
        <f ca="1">SMALL($AO$3:$AO$30,ROWS(AO$3:AO30))</f>
        <v>35.980322727334915</v>
      </c>
      <c r="AQ30" s="119">
        <f t="shared" ca="1" si="11"/>
        <v>1.9037970406008673</v>
      </c>
      <c r="AR30" s="119">
        <f t="shared" si="20"/>
        <v>1</v>
      </c>
      <c r="AS30" s="86">
        <f t="shared" ca="1" si="12"/>
        <v>69</v>
      </c>
      <c r="AT30" s="86">
        <f t="shared" ca="1" si="13"/>
        <v>0.18366462926482041</v>
      </c>
      <c r="AU30" s="86">
        <f ca="1">INDEX($AS$3:$AS$30,MATCH(SMALL($AT$3:$AT$30,ROWS(AT$3:AT30)),$AT$3:$AT$30,0))</f>
        <v>56</v>
      </c>
      <c r="AV30" s="86">
        <f ca="1">SMALL($AS$3:$AS$30,ROWS(AV$3:AV30))</f>
        <v>77</v>
      </c>
      <c r="AW30" s="94">
        <f ca="1">VLOOKUP(SMALL($BB$3:$BB$16,AX30),$BB$3:$BC$30,2,0)</f>
        <v>33</v>
      </c>
      <c r="AX30" s="94">
        <f t="shared" si="23"/>
        <v>14</v>
      </c>
      <c r="BA30" s="94">
        <v>28</v>
      </c>
      <c r="BB30" s="94">
        <f t="shared" ca="1" si="14"/>
        <v>0.59879051188725152</v>
      </c>
      <c r="BC30" s="94">
        <f t="shared" ca="1" si="15"/>
        <v>77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1288</v>
      </c>
      <c r="AT32"/>
      <c r="AU32" s="157">
        <f ca="1">SUM(AU3:AU30)</f>
        <v>1288</v>
      </c>
      <c r="AV32" s="157">
        <f ca="1">SUM(AV3:AV30)</f>
        <v>1288</v>
      </c>
      <c r="AW32" s="157">
        <f ca="1">SUM(AW3:AW30)</f>
        <v>1288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1362</v>
      </c>
      <c r="C88" s="109">
        <f t="shared" ref="C88:E88" si="24">SUM(C3:C86)</f>
        <v>1362</v>
      </c>
      <c r="D88" s="109">
        <f t="shared" si="24"/>
        <v>1362</v>
      </c>
      <c r="E88" s="109">
        <f t="shared" si="24"/>
        <v>1362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2576</v>
      </c>
      <c r="AT88" s="157">
        <f t="shared" ref="AT88:AW88" ca="1" si="25">SUM(AT3:AT86)</f>
        <v>13.955364471748428</v>
      </c>
      <c r="AU88" s="157">
        <f t="shared" ca="1" si="25"/>
        <v>2576</v>
      </c>
      <c r="AV88" s="157">
        <f t="shared" ca="1" si="25"/>
        <v>2576</v>
      </c>
      <c r="AW88" s="157">
        <f t="shared" ca="1" si="25"/>
        <v>2576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63</v>
      </c>
      <c r="C98" s="75">
        <f>SUM(C$3:C3)</f>
        <v>21</v>
      </c>
      <c r="D98" s="75">
        <f>SUM(D$3:D3)</f>
        <v>32</v>
      </c>
      <c r="E98" s="75">
        <f>SUM(E$3:E3)</f>
        <v>34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99</v>
      </c>
      <c r="C99" s="75">
        <f>SUM(C$3:C4)</f>
        <v>49</v>
      </c>
      <c r="D99" s="75">
        <f>SUM(D$3:D4)</f>
        <v>72</v>
      </c>
      <c r="E99" s="75">
        <f>SUM(E$3:E4)</f>
        <v>116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153</v>
      </c>
      <c r="C100" s="75">
        <f>SUM(C$3:C5)</f>
        <v>81</v>
      </c>
      <c r="D100" s="75">
        <f>SUM(D$3:D5)</f>
        <v>116</v>
      </c>
      <c r="E100" s="75">
        <f>SUM(E$3:E5)</f>
        <v>204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203</v>
      </c>
      <c r="C101" s="75">
        <f>SUM(C$3:C6)</f>
        <v>115</v>
      </c>
      <c r="D101" s="75">
        <f>SUM(D$3:D6)</f>
        <v>137</v>
      </c>
      <c r="E101" s="75">
        <f>SUM(E$3:E6)</f>
        <v>225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243</v>
      </c>
      <c r="C102" s="75">
        <f>SUM(C$3:C7)</f>
        <v>151</v>
      </c>
      <c r="D102" s="75">
        <f>SUM(D$3:D7)</f>
        <v>171</v>
      </c>
      <c r="E102" s="75">
        <f>SUM(E$3:E7)</f>
        <v>253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287</v>
      </c>
      <c r="C103" s="75">
        <f>SUM(C$3:C8)</f>
        <v>188</v>
      </c>
      <c r="D103" s="75">
        <f>SUM(D$3:D8)</f>
        <v>208</v>
      </c>
      <c r="E103" s="75">
        <f>SUM(E$3:E8)</f>
        <v>307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345</v>
      </c>
      <c r="C104" s="75">
        <f>SUM(C$3:C9)</f>
        <v>227</v>
      </c>
      <c r="D104" s="75">
        <f>SUM(D$3:D9)</f>
        <v>263</v>
      </c>
      <c r="E104" s="75">
        <f>SUM(E$3:E9)</f>
        <v>353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366</v>
      </c>
      <c r="C105" s="75">
        <f>SUM(C$3:C10)</f>
        <v>267</v>
      </c>
      <c r="D105" s="75">
        <f>SUM(D$3:D10)</f>
        <v>299</v>
      </c>
      <c r="E105" s="75">
        <f>SUM(E$3:E10)</f>
        <v>396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412</v>
      </c>
      <c r="C106" s="75">
        <f>SUM(C$3:C11)</f>
        <v>307</v>
      </c>
      <c r="D106" s="75">
        <f>SUM(D$3:D11)</f>
        <v>339</v>
      </c>
      <c r="E106" s="75">
        <f>SUM(E$3:E11)</f>
        <v>432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451</v>
      </c>
      <c r="C107" s="75">
        <f>SUM(C$3:C12)</f>
        <v>347</v>
      </c>
      <c r="D107" s="75">
        <f>SUM(D$3:D12)</f>
        <v>389</v>
      </c>
      <c r="E107" s="75">
        <f>SUM(E$3:E12)</f>
        <v>492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483</v>
      </c>
      <c r="C108" s="75">
        <f>SUM(C$3:C13)</f>
        <v>388</v>
      </c>
      <c r="D108" s="75">
        <f>SUM(D$3:D13)</f>
        <v>449</v>
      </c>
      <c r="E108" s="75">
        <f>SUM(E$3:E13)</f>
        <v>555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553</v>
      </c>
      <c r="C109" s="75">
        <f>SUM(C$3:C14)</f>
        <v>431</v>
      </c>
      <c r="D109" s="75">
        <f>SUM(D$3:D14)</f>
        <v>488</v>
      </c>
      <c r="E109" s="75">
        <f>SUM(E$3:E14)</f>
        <v>594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598</v>
      </c>
      <c r="C110" s="75">
        <f>SUM(C$3:C15)</f>
        <v>475</v>
      </c>
      <c r="D110" s="75">
        <f>SUM(D$3:D15)</f>
        <v>532</v>
      </c>
      <c r="E110" s="75">
        <f>SUM(E$3:E15)</f>
        <v>638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646</v>
      </c>
      <c r="C111" s="75">
        <f>SUM(C$3:C16)</f>
        <v>519</v>
      </c>
      <c r="D111" s="75">
        <f>SUM(D$3:D16)</f>
        <v>586</v>
      </c>
      <c r="E111" s="75">
        <f>SUM(E$3:E16)</f>
        <v>708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689</v>
      </c>
      <c r="C112" s="75">
        <f>SUM(C$3:C17)</f>
        <v>564</v>
      </c>
      <c r="D112" s="75">
        <f>SUM(D$3:D17)</f>
        <v>644</v>
      </c>
      <c r="E112" s="75">
        <f>SUM(E$3:E17)</f>
        <v>763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759</v>
      </c>
      <c r="C113" s="75">
        <f>SUM(C$3:C18)</f>
        <v>610</v>
      </c>
      <c r="D113" s="75">
        <f>SUM(D$3:D18)</f>
        <v>672</v>
      </c>
      <c r="E113" s="75">
        <f>SUM(E$3:E18)</f>
        <v>800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799</v>
      </c>
      <c r="C114" s="75">
        <f>SUM(C$3:C19)</f>
        <v>658</v>
      </c>
      <c r="D114" s="75">
        <f>SUM(D$3:D19)</f>
        <v>713</v>
      </c>
      <c r="E114" s="75">
        <f>SUM(E$3:E19)</f>
        <v>840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843</v>
      </c>
      <c r="C115" s="75">
        <f>SUM(C$3:C20)</f>
        <v>708</v>
      </c>
      <c r="D115" s="75">
        <f>SUM(D$3:D20)</f>
        <v>767</v>
      </c>
      <c r="E115" s="75">
        <f>SUM(E$3:E20)</f>
        <v>910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903</v>
      </c>
      <c r="C116" s="75">
        <f>SUM(C$3:C21)</f>
        <v>762</v>
      </c>
      <c r="D116" s="75">
        <f>SUM(D$3:D21)</f>
        <v>837</v>
      </c>
      <c r="E116" s="75">
        <f>SUM(E$3:E21)</f>
        <v>968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931</v>
      </c>
      <c r="C117" s="75">
        <f>SUM(C$3:C22)</f>
        <v>816</v>
      </c>
      <c r="D117" s="75">
        <f>SUM(D$3:D22)</f>
        <v>883</v>
      </c>
      <c r="E117" s="75">
        <f>SUM(E$3:E22)</f>
        <v>1008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968</v>
      </c>
      <c r="C118" s="75">
        <f>SUM(C$3:C23)</f>
        <v>871</v>
      </c>
      <c r="D118" s="75">
        <f>SUM(D$3:D23)</f>
        <v>926</v>
      </c>
      <c r="E118" s="75">
        <f>SUM(E$3:E23)</f>
        <v>1048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1008</v>
      </c>
      <c r="C119" s="75">
        <f>SUM(C$3:C24)</f>
        <v>929</v>
      </c>
      <c r="D119" s="75">
        <f>SUM(D$3:D24)</f>
        <v>971</v>
      </c>
      <c r="E119" s="75">
        <f>SUM(E$3:E24)</f>
        <v>1093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1049</v>
      </c>
      <c r="C120" s="75">
        <f>SUM(C$3:C25)</f>
        <v>989</v>
      </c>
      <c r="D120" s="75">
        <f>SUM(D$3:D25)</f>
        <v>1059</v>
      </c>
      <c r="E120" s="75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1104</v>
      </c>
      <c r="C121" s="75">
        <f>SUM(C$3:C26)</f>
        <v>1052</v>
      </c>
      <c r="D121" s="75">
        <f>SUM(D$3:D26)</f>
        <v>1099</v>
      </c>
      <c r="E121" s="75">
        <f>SUM(E$3:E26)</f>
        <v>1182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1138</v>
      </c>
      <c r="C122" s="75">
        <f>SUM(C$3:C27)</f>
        <v>1122</v>
      </c>
      <c r="D122" s="75">
        <f>SUM(D$3:D27)</f>
        <v>1147</v>
      </c>
      <c r="E122" s="75">
        <f>SUM(E$3:E27)</f>
        <v>1226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1220</v>
      </c>
      <c r="C123" s="75">
        <f>SUM(C$3:C28)</f>
        <v>1192</v>
      </c>
      <c r="D123" s="75">
        <f>SUM(D$3:D28)</f>
        <v>1210</v>
      </c>
      <c r="E123" s="75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1308</v>
      </c>
      <c r="C124" s="75">
        <f>SUM(C$3:C29)</f>
        <v>1274</v>
      </c>
      <c r="D124" s="75">
        <f>SUM(D$3:D29)</f>
        <v>1280</v>
      </c>
      <c r="E124" s="75">
        <f>SUM(E$3:E29)</f>
        <v>1330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1362</v>
      </c>
      <c r="C125" s="75">
        <f>SUM(C$3:C30)</f>
        <v>1362</v>
      </c>
      <c r="D125" s="75">
        <f>SUM(D$3:D30)</f>
        <v>1362</v>
      </c>
      <c r="E125" s="75">
        <f>SUM(E$3:E30)</f>
        <v>1362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882F-7DC0-45E2-A6B7-979E1E5B1E29}">
  <dimension ref="A1:BK307"/>
  <sheetViews>
    <sheetView zoomScale="96" zoomScaleNormal="96" workbookViewId="0">
      <selection activeCell="S15" sqref="S15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24 - 30</v>
      </c>
      <c r="G2" s="104">
        <f>Y4</f>
        <v>24</v>
      </c>
      <c r="H2" s="105">
        <f t="shared" ref="H2:H14" si="0">G2+$Y$3</f>
        <v>30</v>
      </c>
      <c r="I2" s="160">
        <f>COUNTIF($B$3:$B$86, "&lt;"&amp;H2)</f>
        <v>2</v>
      </c>
      <c r="J2" s="106">
        <f>I2</f>
        <v>2</v>
      </c>
      <c r="K2" s="107">
        <f t="shared" ref="K2:K14" si="1">J2/$J$15</f>
        <v>7.1428571428571425E-2</v>
      </c>
      <c r="L2" s="108">
        <f t="shared" ref="L2:L14" si="2">I2/$J$15</f>
        <v>7.1428571428571425E-2</v>
      </c>
      <c r="N2" s="128" t="s">
        <v>12</v>
      </c>
      <c r="O2" s="131">
        <f>AVERAGE($B$3:$B$86)</f>
        <v>47.785714285714285</v>
      </c>
      <c r="P2" s="131">
        <f t="shared" ref="P2:Q2" si="3">AVERAGE($B$3:$B$86)</f>
        <v>47.785714285714285</v>
      </c>
      <c r="Q2" s="131">
        <f t="shared" si="3"/>
        <v>47.785714285714285</v>
      </c>
      <c r="R2" s="131">
        <f>AVERAGE($D$3:$D$86)</f>
        <v>47.785714285714285</v>
      </c>
      <c r="V2" s="94" t="s">
        <v>102</v>
      </c>
      <c r="Y2" s="94">
        <f>ROUND(O6/10,0)</f>
        <v>6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32</v>
      </c>
      <c r="C3" s="110">
        <v>25</v>
      </c>
      <c r="D3" s="111">
        <v>32</v>
      </c>
      <c r="E3" s="112">
        <v>41</v>
      </c>
      <c r="F3" s="113" t="str">
        <f t="shared" ref="F3:F14" si="4">G3&amp;" - "&amp;H3</f>
        <v>30 - 36</v>
      </c>
      <c r="G3" s="114">
        <f>H2</f>
        <v>30</v>
      </c>
      <c r="H3" s="115">
        <f t="shared" si="0"/>
        <v>36</v>
      </c>
      <c r="I3" s="160">
        <f t="shared" ref="I3:I14" si="5">COUNTIF($B$3:$B$86, "&lt;"&amp;H3)</f>
        <v>6</v>
      </c>
      <c r="J3" s="116">
        <f>I3-I2</f>
        <v>4</v>
      </c>
      <c r="K3" s="117">
        <f t="shared" si="1"/>
        <v>0.14285714285714285</v>
      </c>
      <c r="L3" s="118">
        <f t="shared" si="2"/>
        <v>0.21428571428571427</v>
      </c>
      <c r="N3" s="152" t="s">
        <v>99</v>
      </c>
      <c r="O3" s="158">
        <f>MEDIAN(B$3:B$86)</f>
        <v>46</v>
      </c>
      <c r="P3" s="158">
        <f t="shared" ref="P3:R3" si="6">MEDIAN(C$3:C$86)</f>
        <v>46</v>
      </c>
      <c r="Q3" s="158">
        <f t="shared" si="6"/>
        <v>46</v>
      </c>
      <c r="R3" s="158">
        <f t="shared" si="6"/>
        <v>46</v>
      </c>
      <c r="V3" s="94" t="s">
        <v>103</v>
      </c>
      <c r="Y3" s="94">
        <f>ROUND(Y2,-LEN(Y2)+1)</f>
        <v>6</v>
      </c>
      <c r="AN3" s="97">
        <v>1</v>
      </c>
      <c r="AO3" s="97">
        <f ca="1">ABS(_xlfn.NORM.INV(RAND(),$AQ$1,$AS$1))</f>
        <v>25.573684197835714</v>
      </c>
      <c r="AP3" s="97">
        <f ca="1">SMALL($AO$3:$AO$30,ROWS(AO$3:AO3))</f>
        <v>15.427006103782372</v>
      </c>
      <c r="AQ3" s="119">
        <f ca="1">AR3+RAND()</f>
        <v>1.2300690798926035</v>
      </c>
      <c r="AR3" s="119">
        <v>1</v>
      </c>
      <c r="AS3" s="86">
        <f ca="1">ROUNDUP(AP3*AQ3,0)</f>
        <v>19</v>
      </c>
      <c r="AT3" s="86">
        <f ca="1">RAND()</f>
        <v>0.76073336817263004</v>
      </c>
      <c r="AU3" s="86">
        <f ca="1">INDEX($AS$3:$AS$30,MATCH(SMALL($AT$3:$AT$30,ROWS(AT$3:AT3)),$AT$3:$AT$30,0))</f>
        <v>48</v>
      </c>
      <c r="AV3" s="86">
        <f ca="1">SMALL($AS$3:$AS$30,ROWS(AV$3:AV3))</f>
        <v>19</v>
      </c>
      <c r="AW3" s="94">
        <f ca="1">VLOOKUP(SMALL($BB$3:$BB$16,AX3),$BB$3:$BC$30,2,0)</f>
        <v>45</v>
      </c>
      <c r="AX3" s="94">
        <v>1</v>
      </c>
      <c r="BA3" s="94">
        <v>1</v>
      </c>
      <c r="BB3" s="94">
        <f ca="1">RAND()</f>
        <v>0.6048108156432549</v>
      </c>
      <c r="BC3" s="94">
        <f ca="1">AV3</f>
        <v>19</v>
      </c>
    </row>
    <row r="4" spans="1:55" ht="17.25" thickBot="1" x14ac:dyDescent="0.35">
      <c r="A4" s="9">
        <v>2</v>
      </c>
      <c r="B4" s="109">
        <v>46</v>
      </c>
      <c r="C4" s="110">
        <v>28</v>
      </c>
      <c r="D4" s="111">
        <v>38</v>
      </c>
      <c r="E4" s="112">
        <v>52</v>
      </c>
      <c r="F4" s="113" t="str">
        <f t="shared" si="4"/>
        <v>36 - 42</v>
      </c>
      <c r="G4" s="114">
        <f t="shared" ref="G4:G13" si="7">H3</f>
        <v>36</v>
      </c>
      <c r="H4" s="115">
        <f t="shared" si="0"/>
        <v>42</v>
      </c>
      <c r="I4" s="160">
        <f t="shared" si="5"/>
        <v>10</v>
      </c>
      <c r="J4" s="116">
        <f t="shared" ref="J4:J14" si="8">I4-I3</f>
        <v>4</v>
      </c>
      <c r="K4" s="117">
        <f t="shared" si="1"/>
        <v>0.14285714285714285</v>
      </c>
      <c r="L4" s="118">
        <f t="shared" si="2"/>
        <v>0.35714285714285715</v>
      </c>
      <c r="N4" s="129" t="s">
        <v>13</v>
      </c>
      <c r="O4" s="132">
        <f>MAX(B$3:B$86)</f>
        <v>82</v>
      </c>
      <c r="P4" s="132">
        <f t="shared" ref="P4:R4" si="9">MAX(C$3:C$86)</f>
        <v>82</v>
      </c>
      <c r="Q4" s="132">
        <f t="shared" si="9"/>
        <v>82</v>
      </c>
      <c r="R4" s="132">
        <f t="shared" si="9"/>
        <v>82</v>
      </c>
      <c r="V4" s="94" t="s">
        <v>104</v>
      </c>
      <c r="Y4" s="94">
        <f>Y3*INT(O5/Y3)</f>
        <v>24</v>
      </c>
      <c r="AN4" s="97">
        <v>2</v>
      </c>
      <c r="AO4" s="97">
        <f t="shared" ref="AO4:AO30" ca="1" si="10">ABS(_xlfn.NORM.INV(RAND(),$AQ$1,$AS$1))</f>
        <v>25.508708094602305</v>
      </c>
      <c r="AP4" s="97">
        <f ca="1">SMALL($AO$3:$AO$30,ROWS(AO$3:AO4))</f>
        <v>16.053098638826373</v>
      </c>
      <c r="AQ4" s="119">
        <f t="shared" ref="AQ4:AQ30" ca="1" si="11">AR4+RAND()</f>
        <v>1.8266065751585523</v>
      </c>
      <c r="AR4" s="119">
        <v>1.5</v>
      </c>
      <c r="AS4" s="86">
        <f t="shared" ref="AS4:AS30" ca="1" si="12">ROUNDUP(AP4*AQ4,0)</f>
        <v>30</v>
      </c>
      <c r="AT4" s="86">
        <f t="shared" ref="AT4:AT30" ca="1" si="13">RAND()</f>
        <v>0.47090879076587822</v>
      </c>
      <c r="AU4" s="86">
        <f ca="1">INDEX($AS$3:$AS$30,MATCH(SMALL($AT$3:$AT$30,ROWS(AT$3:AT4)),$AT$3:$AT$30,0))</f>
        <v>40</v>
      </c>
      <c r="AV4" s="86">
        <f ca="1">SMALL($AS$3:$AS$30,ROWS(AV$3:AV4))</f>
        <v>30</v>
      </c>
      <c r="AW4" s="94">
        <f ca="1">VLOOKUP(SMALL($BB$17:$BB$30,AX4),$BB$17:$BC$30,2,0)</f>
        <v>51</v>
      </c>
      <c r="AX4" s="94">
        <v>1</v>
      </c>
      <c r="BA4" s="94">
        <v>2</v>
      </c>
      <c r="BB4" s="94">
        <f t="shared" ref="BB4:BB30" ca="1" si="14">RAND()</f>
        <v>0.25502031876805997</v>
      </c>
      <c r="BC4" s="94">
        <f t="shared" ref="BC4:BC30" ca="1" si="15">AV4</f>
        <v>30</v>
      </c>
    </row>
    <row r="5" spans="1:55" ht="17.25" thickBot="1" x14ac:dyDescent="0.35">
      <c r="A5" s="9">
        <v>3</v>
      </c>
      <c r="B5" s="109">
        <v>46</v>
      </c>
      <c r="C5" s="110">
        <v>30</v>
      </c>
      <c r="D5" s="111">
        <v>46</v>
      </c>
      <c r="E5" s="112">
        <v>58</v>
      </c>
      <c r="F5" s="113" t="str">
        <f t="shared" si="4"/>
        <v>42 - 48</v>
      </c>
      <c r="G5" s="114">
        <f t="shared" si="7"/>
        <v>42</v>
      </c>
      <c r="H5" s="115">
        <f t="shared" si="0"/>
        <v>48</v>
      </c>
      <c r="I5" s="160">
        <f t="shared" si="5"/>
        <v>16</v>
      </c>
      <c r="J5" s="116">
        <f t="shared" si="8"/>
        <v>6</v>
      </c>
      <c r="K5" s="117">
        <f t="shared" si="1"/>
        <v>0.21428571428571427</v>
      </c>
      <c r="L5" s="118">
        <f t="shared" si="2"/>
        <v>0.5714285714285714</v>
      </c>
      <c r="N5" s="129" t="s">
        <v>14</v>
      </c>
      <c r="O5" s="132">
        <f>MIN(B$3:B$84)</f>
        <v>25</v>
      </c>
      <c r="P5" s="132">
        <f t="shared" ref="P5:R5" si="16">MIN(C$3:C$84)</f>
        <v>25</v>
      </c>
      <c r="Q5" s="132">
        <f t="shared" si="16"/>
        <v>25</v>
      </c>
      <c r="R5" s="132">
        <f t="shared" si="16"/>
        <v>25</v>
      </c>
      <c r="V5" s="94" t="s">
        <v>101</v>
      </c>
      <c r="Y5" s="94">
        <f>ROUNDUP(O4/Y3,0)</f>
        <v>14</v>
      </c>
      <c r="AN5" s="97">
        <v>3</v>
      </c>
      <c r="AO5" s="97">
        <f t="shared" ca="1" si="10"/>
        <v>17.804297096265287</v>
      </c>
      <c r="AP5" s="97">
        <f ca="1">SMALL($AO$3:$AO$30,ROWS(AO$3:AO5))</f>
        <v>17.527848550795486</v>
      </c>
      <c r="AQ5" s="119">
        <f t="shared" ca="1" si="11"/>
        <v>2.5333979390341428</v>
      </c>
      <c r="AR5" s="119">
        <v>2</v>
      </c>
      <c r="AS5" s="86">
        <f t="shared" ca="1" si="12"/>
        <v>45</v>
      </c>
      <c r="AT5" s="86">
        <f t="shared" ca="1" si="13"/>
        <v>0.39240194837315623</v>
      </c>
      <c r="AU5" s="86">
        <f ca="1">INDEX($AS$3:$AS$30,MATCH(SMALL($AT$3:$AT$30,ROWS(AT$3:AT5)),$AT$3:$AT$30,0))</f>
        <v>55</v>
      </c>
      <c r="AV5" s="86">
        <f ca="1">SMALL($AS$3:$AS$30,ROWS(AV$3:AV5))</f>
        <v>30</v>
      </c>
      <c r="AW5" s="94">
        <f ca="1">VLOOKUP(SMALL($BB$17:$BB$30,AX5),$BB$17:$BC$30,2,0)</f>
        <v>48</v>
      </c>
      <c r="AX5" s="94">
        <v>2</v>
      </c>
      <c r="BA5" s="94">
        <v>3</v>
      </c>
      <c r="BB5" s="94">
        <f t="shared" ca="1" si="14"/>
        <v>0.88796259455815951</v>
      </c>
      <c r="BC5" s="94">
        <f t="shared" ca="1" si="15"/>
        <v>30</v>
      </c>
    </row>
    <row r="6" spans="1:55" ht="17.25" thickBot="1" x14ac:dyDescent="0.35">
      <c r="A6" s="9">
        <v>4</v>
      </c>
      <c r="B6" s="109">
        <v>46</v>
      </c>
      <c r="C6" s="110">
        <v>32</v>
      </c>
      <c r="D6" s="111">
        <v>33</v>
      </c>
      <c r="E6" s="112">
        <v>32</v>
      </c>
      <c r="F6" s="113" t="str">
        <f t="shared" si="4"/>
        <v>48 - 54</v>
      </c>
      <c r="G6" s="114">
        <f t="shared" si="7"/>
        <v>48</v>
      </c>
      <c r="H6" s="115">
        <f t="shared" si="0"/>
        <v>54</v>
      </c>
      <c r="I6" s="160">
        <f t="shared" si="5"/>
        <v>20</v>
      </c>
      <c r="J6" s="116">
        <f t="shared" si="8"/>
        <v>4</v>
      </c>
      <c r="K6" s="117">
        <f t="shared" si="1"/>
        <v>0.14285714285714285</v>
      </c>
      <c r="L6" s="118">
        <f t="shared" si="2"/>
        <v>0.7142857142857143</v>
      </c>
      <c r="N6" s="129" t="s">
        <v>5</v>
      </c>
      <c r="O6" s="132">
        <f>O4-O5</f>
        <v>57</v>
      </c>
      <c r="P6" s="132">
        <f t="shared" ref="P6:R6" si="17">P4-P5</f>
        <v>57</v>
      </c>
      <c r="Q6" s="132">
        <f t="shared" si="17"/>
        <v>57</v>
      </c>
      <c r="R6" s="132">
        <f t="shared" si="17"/>
        <v>57</v>
      </c>
      <c r="V6" s="102" t="s">
        <v>105</v>
      </c>
      <c r="W6" s="102"/>
      <c r="X6" s="102"/>
      <c r="Y6" s="94">
        <f>Y5*Y3</f>
        <v>84</v>
      </c>
      <c r="AN6" s="97">
        <v>4</v>
      </c>
      <c r="AO6" s="97">
        <f t="shared" ca="1" si="10"/>
        <v>21.95494303522678</v>
      </c>
      <c r="AP6" s="97">
        <f ca="1">SMALL($AO$3:$AO$30,ROWS(AO$3:AO6))</f>
        <v>17.804297096265287</v>
      </c>
      <c r="AQ6" s="119">
        <f t="shared" ca="1" si="11"/>
        <v>1.6956972464573568</v>
      </c>
      <c r="AR6" s="119">
        <v>1</v>
      </c>
      <c r="AS6" s="86">
        <f t="shared" ca="1" si="12"/>
        <v>31</v>
      </c>
      <c r="AT6" s="86">
        <f t="shared" ca="1" si="13"/>
        <v>0.93030019093836158</v>
      </c>
      <c r="AU6" s="86">
        <f ca="1">INDEX($AS$3:$AS$30,MATCH(SMALL($AT$3:$AT$30,ROWS(AT$3:AT6)),$AT$3:$AT$30,0))</f>
        <v>33</v>
      </c>
      <c r="AV6" s="86">
        <f ca="1">SMALL($AS$3:$AS$30,ROWS(AV$3:AV6))</f>
        <v>31</v>
      </c>
      <c r="AW6" s="94">
        <f ca="1">VLOOKUP(SMALL($BB$3:$BB$16,AX6),$BB$3:$BC$30,2,0)</f>
        <v>31</v>
      </c>
      <c r="AX6" s="94">
        <v>2</v>
      </c>
      <c r="BA6" s="94">
        <v>4</v>
      </c>
      <c r="BB6" s="94">
        <f t="shared" ca="1" si="14"/>
        <v>4.5115702511357214E-2</v>
      </c>
      <c r="BC6" s="94">
        <f t="shared" ca="1" si="15"/>
        <v>31</v>
      </c>
    </row>
    <row r="7" spans="1:55" ht="17.25" thickBot="1" x14ac:dyDescent="0.35">
      <c r="A7" s="9">
        <v>5</v>
      </c>
      <c r="B7" s="109">
        <v>82</v>
      </c>
      <c r="C7" s="110">
        <v>32</v>
      </c>
      <c r="D7" s="111">
        <v>28</v>
      </c>
      <c r="E7" s="112">
        <v>38</v>
      </c>
      <c r="F7" s="113" t="str">
        <f t="shared" si="4"/>
        <v>54 - 60</v>
      </c>
      <c r="G7" s="114">
        <f t="shared" si="7"/>
        <v>54</v>
      </c>
      <c r="H7" s="115">
        <f t="shared" si="0"/>
        <v>60</v>
      </c>
      <c r="I7" s="160">
        <f t="shared" si="5"/>
        <v>23</v>
      </c>
      <c r="J7" s="116">
        <f t="shared" si="8"/>
        <v>3</v>
      </c>
      <c r="K7" s="117">
        <f t="shared" si="1"/>
        <v>0.10714285714285714</v>
      </c>
      <c r="L7" s="118">
        <f t="shared" si="2"/>
        <v>0.8214285714285714</v>
      </c>
      <c r="N7" s="129" t="s">
        <v>15</v>
      </c>
      <c r="O7" s="132">
        <f>_xlfn.STDEV.S(B$3:B$86)</f>
        <v>14.208388609490759</v>
      </c>
      <c r="P7" s="132">
        <f t="shared" ref="P7:R7" si="18">_xlfn.STDEV.S(C$3:C$86)</f>
        <v>14.208388609490759</v>
      </c>
      <c r="Q7" s="132">
        <f t="shared" si="18"/>
        <v>14.208388609490759</v>
      </c>
      <c r="R7" s="132">
        <f t="shared" si="18"/>
        <v>14.208388609490759</v>
      </c>
      <c r="V7" s="94" t="s">
        <v>106</v>
      </c>
      <c r="Y7" s="94">
        <v>4</v>
      </c>
      <c r="AN7" s="97">
        <v>5</v>
      </c>
      <c r="AO7" s="97">
        <f t="shared" ca="1" si="10"/>
        <v>40.289934143862439</v>
      </c>
      <c r="AP7" s="97">
        <f ca="1">SMALL($AO$3:$AO$30,ROWS(AO$3:AO7))</f>
        <v>18.326476283028512</v>
      </c>
      <c r="AQ7" s="119">
        <f t="shared" ca="1" si="11"/>
        <v>1.5849966535541944</v>
      </c>
      <c r="AR7" s="119">
        <f>AR3</f>
        <v>1</v>
      </c>
      <c r="AS7" s="86">
        <f t="shared" ca="1" si="12"/>
        <v>30</v>
      </c>
      <c r="AT7" s="86">
        <f t="shared" ca="1" si="13"/>
        <v>0.78791003731855913</v>
      </c>
      <c r="AU7" s="86">
        <f ca="1">INDEX($AS$3:$AS$30,MATCH(SMALL($AT$3:$AT$30,ROWS(AT$3:AT7)),$AT$3:$AT$30,0))</f>
        <v>45</v>
      </c>
      <c r="AV7" s="86">
        <f ca="1">SMALL($AS$3:$AS$30,ROWS(AV$3:AV7))</f>
        <v>31</v>
      </c>
      <c r="AW7" s="94">
        <f ca="1">VLOOKUP(SMALL($BB$3:$BB$16,AX7),$BB$3:$BC$30,2,0)</f>
        <v>35</v>
      </c>
      <c r="AX7" s="94">
        <f>2+AX3</f>
        <v>3</v>
      </c>
      <c r="BA7" s="94">
        <v>5</v>
      </c>
      <c r="BB7" s="94">
        <f t="shared" ca="1" si="14"/>
        <v>0.9645987560480016</v>
      </c>
      <c r="BC7" s="94">
        <f t="shared" ca="1" si="15"/>
        <v>31</v>
      </c>
    </row>
    <row r="8" spans="1:55" ht="17.25" thickBot="1" x14ac:dyDescent="0.35">
      <c r="A8" s="9">
        <v>6</v>
      </c>
      <c r="B8" s="109">
        <v>38</v>
      </c>
      <c r="C8" s="110">
        <v>33</v>
      </c>
      <c r="D8" s="111">
        <v>30</v>
      </c>
      <c r="E8" s="112">
        <v>46</v>
      </c>
      <c r="F8" s="113" t="str">
        <f t="shared" si="4"/>
        <v>60 - 66</v>
      </c>
      <c r="G8" s="114">
        <f t="shared" si="7"/>
        <v>60</v>
      </c>
      <c r="H8" s="115">
        <f t="shared" si="0"/>
        <v>66</v>
      </c>
      <c r="I8" s="160">
        <f t="shared" si="5"/>
        <v>25</v>
      </c>
      <c r="J8" s="116">
        <f t="shared" si="8"/>
        <v>2</v>
      </c>
      <c r="K8" s="117">
        <f t="shared" si="1"/>
        <v>7.1428571428571425E-2</v>
      </c>
      <c r="L8" s="118">
        <f t="shared" si="2"/>
        <v>0.8928571428571429</v>
      </c>
      <c r="N8" s="129" t="s">
        <v>16</v>
      </c>
      <c r="O8" s="132">
        <f>O7/O2</f>
        <v>0.29733548659621917</v>
      </c>
      <c r="P8" s="132">
        <f t="shared" ref="P8:R8" si="19">P7/P2</f>
        <v>0.29733548659621917</v>
      </c>
      <c r="Q8" s="132">
        <f t="shared" si="19"/>
        <v>0.29733548659621917</v>
      </c>
      <c r="R8" s="132">
        <f t="shared" si="19"/>
        <v>0.29733548659621917</v>
      </c>
      <c r="AN8" s="97">
        <v>6</v>
      </c>
      <c r="AO8" s="97">
        <f t="shared" ca="1" si="10"/>
        <v>29.491138383735738</v>
      </c>
      <c r="AP8" s="97">
        <f ca="1">SMALL($AO$3:$AO$30,ROWS(AO$3:AO8))</f>
        <v>19.968675045693889</v>
      </c>
      <c r="AQ8" s="119">
        <f t="shared" ca="1" si="11"/>
        <v>2.3319410271245742</v>
      </c>
      <c r="AR8" s="119">
        <f t="shared" ref="AR8:AR30" si="20">AR4</f>
        <v>1.5</v>
      </c>
      <c r="AS8" s="86">
        <f t="shared" ca="1" si="12"/>
        <v>47</v>
      </c>
      <c r="AT8" s="86">
        <f t="shared" ca="1" si="13"/>
        <v>0.39050074944055435</v>
      </c>
      <c r="AU8" s="86">
        <f ca="1">INDEX($AS$3:$AS$30,MATCH(SMALL($AT$3:$AT$30,ROWS(AT$3:AT8)),$AT$3:$AT$30,0))</f>
        <v>35</v>
      </c>
      <c r="AV8" s="86">
        <f ca="1">SMALL($AS$3:$AS$30,ROWS(AV$3:AV8))</f>
        <v>33</v>
      </c>
      <c r="AW8" s="94">
        <f ca="1">VLOOKUP(SMALL($BB$17:$BB$30,AX8),$BB$17:$BC$30,2,0)</f>
        <v>52</v>
      </c>
      <c r="AX8" s="94">
        <f>2+AX4</f>
        <v>3</v>
      </c>
      <c r="BA8" s="94">
        <v>6</v>
      </c>
      <c r="BB8" s="94">
        <f t="shared" ca="1" si="14"/>
        <v>0.39048503387759625</v>
      </c>
      <c r="BC8" s="94">
        <f t="shared" ca="1" si="15"/>
        <v>33</v>
      </c>
    </row>
    <row r="9" spans="1:55" ht="17.25" thickBot="1" x14ac:dyDescent="0.35">
      <c r="A9" s="9">
        <v>7</v>
      </c>
      <c r="B9" s="109">
        <v>41</v>
      </c>
      <c r="C9" s="110">
        <v>38</v>
      </c>
      <c r="D9" s="111">
        <v>46</v>
      </c>
      <c r="E9" s="112">
        <v>64</v>
      </c>
      <c r="F9" s="113" t="str">
        <f t="shared" si="4"/>
        <v>66 - 72</v>
      </c>
      <c r="G9" s="114">
        <f t="shared" si="7"/>
        <v>66</v>
      </c>
      <c r="H9" s="115">
        <f t="shared" si="0"/>
        <v>72</v>
      </c>
      <c r="I9" s="160">
        <f t="shared" si="5"/>
        <v>26</v>
      </c>
      <c r="J9" s="116">
        <f t="shared" si="8"/>
        <v>1</v>
      </c>
      <c r="K9" s="117">
        <f t="shared" si="1"/>
        <v>3.5714285714285712E-2</v>
      </c>
      <c r="L9" s="118">
        <f t="shared" si="2"/>
        <v>0.9285714285714286</v>
      </c>
      <c r="N9" s="152" t="s">
        <v>100</v>
      </c>
      <c r="O9" s="153">
        <f>O2/O3</f>
        <v>1.0388198757763976</v>
      </c>
      <c r="P9" s="153">
        <f t="shared" ref="P9:R9" si="21">P2/P3</f>
        <v>1.0388198757763976</v>
      </c>
      <c r="Q9" s="153">
        <f t="shared" si="21"/>
        <v>1.0388198757763976</v>
      </c>
      <c r="R9" s="153">
        <f t="shared" si="21"/>
        <v>1.0388198757763976</v>
      </c>
      <c r="AN9" s="97">
        <v>8</v>
      </c>
      <c r="AO9" s="97">
        <f t="shared" ca="1" si="10"/>
        <v>27.307713196850639</v>
      </c>
      <c r="AP9" s="97">
        <f ca="1">SMALL($AO$3:$AO$30,ROWS(AO$3:AO9))</f>
        <v>19.984338770020127</v>
      </c>
      <c r="AQ9" s="119">
        <f t="shared" ca="1" si="11"/>
        <v>2.3922268209741917</v>
      </c>
      <c r="AR9" s="119">
        <f t="shared" si="20"/>
        <v>2</v>
      </c>
      <c r="AS9" s="86">
        <f t="shared" ca="1" si="12"/>
        <v>48</v>
      </c>
      <c r="AT9" s="86">
        <f t="shared" ca="1" si="13"/>
        <v>4.3329864587263622E-2</v>
      </c>
      <c r="AU9" s="86">
        <f ca="1">INDEX($AS$3:$AS$30,MATCH(SMALL($AT$3:$AT$30,ROWS(AT$3:AT9)),$AT$3:$AT$30,0))</f>
        <v>52</v>
      </c>
      <c r="AV9" s="86">
        <f ca="1">SMALL($AS$3:$AS$30,ROWS(AV$3:AV9))</f>
        <v>34</v>
      </c>
      <c r="AW9" s="94">
        <f ca="1">VLOOKUP(SMALL($BB$17:$BB$30,AX9),$BB$17:$BC$30,2,0)</f>
        <v>52</v>
      </c>
      <c r="AX9" s="94">
        <f>2+AX5</f>
        <v>4</v>
      </c>
      <c r="BA9" s="94">
        <v>7</v>
      </c>
      <c r="BB9" s="94">
        <f t="shared" ca="1" si="14"/>
        <v>0.30216483302750818</v>
      </c>
      <c r="BC9" s="94">
        <f t="shared" ca="1" si="15"/>
        <v>34</v>
      </c>
    </row>
    <row r="10" spans="1:55" ht="17.25" thickBot="1" x14ac:dyDescent="0.35">
      <c r="A10" s="9">
        <v>8</v>
      </c>
      <c r="B10" s="109">
        <v>33</v>
      </c>
      <c r="C10" s="110">
        <v>38</v>
      </c>
      <c r="D10" s="111">
        <v>25</v>
      </c>
      <c r="E10" s="112">
        <v>43</v>
      </c>
      <c r="F10" s="113" t="str">
        <f t="shared" si="4"/>
        <v>72 - 78</v>
      </c>
      <c r="G10" s="114">
        <f t="shared" si="7"/>
        <v>72</v>
      </c>
      <c r="H10" s="115">
        <f t="shared" si="0"/>
        <v>78</v>
      </c>
      <c r="I10" s="160">
        <f t="shared" si="5"/>
        <v>27</v>
      </c>
      <c r="J10" s="116">
        <f t="shared" si="8"/>
        <v>1</v>
      </c>
      <c r="K10" s="117">
        <f t="shared" si="1"/>
        <v>3.5714285714285712E-2</v>
      </c>
      <c r="L10" s="118">
        <f t="shared" si="2"/>
        <v>0.9642857142857143</v>
      </c>
      <c r="N10" s="130" t="s">
        <v>91</v>
      </c>
      <c r="O10" s="133">
        <f>O6/O2</f>
        <v>1.1928251121076234</v>
      </c>
      <c r="P10" s="133">
        <f t="shared" ref="P10:R10" si="22">P6/P2</f>
        <v>1.1928251121076234</v>
      </c>
      <c r="Q10" s="133">
        <f t="shared" si="22"/>
        <v>1.1928251121076234</v>
      </c>
      <c r="R10" s="133">
        <f t="shared" si="22"/>
        <v>1.1928251121076234</v>
      </c>
      <c r="AN10" s="97">
        <v>7</v>
      </c>
      <c r="AO10" s="97">
        <f t="shared" ca="1" si="10"/>
        <v>19.984338770020127</v>
      </c>
      <c r="AP10" s="97">
        <f ca="1">SMALL($AO$3:$AO$30,ROWS(AO$3:AO10))</f>
        <v>21.23941062175755</v>
      </c>
      <c r="AQ10" s="119">
        <f t="shared" ca="1" si="11"/>
        <v>1.6052767999862261</v>
      </c>
      <c r="AR10" s="119">
        <f t="shared" si="20"/>
        <v>1</v>
      </c>
      <c r="AS10" s="86">
        <f t="shared" ca="1" si="12"/>
        <v>35</v>
      </c>
      <c r="AT10" s="86">
        <f t="shared" ca="1" si="13"/>
        <v>0.27569682221737213</v>
      </c>
      <c r="AU10" s="86">
        <f ca="1">INDEX($AS$3:$AS$30,MATCH(SMALL($AT$3:$AT$30,ROWS(AT$3:AT10)),$AT$3:$AT$30,0))</f>
        <v>45</v>
      </c>
      <c r="AV10" s="86">
        <f ca="1">SMALL($AS$3:$AS$30,ROWS(AV$3:AV10))</f>
        <v>35</v>
      </c>
      <c r="AW10" s="94">
        <f ca="1">VLOOKUP(SMALL($BB$3:$BB$16,AX10),$BB$3:$BC$30,2,0)</f>
        <v>30</v>
      </c>
      <c r="AX10" s="94">
        <f>2+AX6</f>
        <v>4</v>
      </c>
      <c r="BA10" s="94">
        <v>8</v>
      </c>
      <c r="BB10" s="94">
        <f t="shared" ca="1" si="14"/>
        <v>0.10985522096623879</v>
      </c>
      <c r="BC10" s="94">
        <f t="shared" ca="1" si="15"/>
        <v>35</v>
      </c>
    </row>
    <row r="11" spans="1:55" ht="17.25" thickBot="1" x14ac:dyDescent="0.35">
      <c r="A11" s="9">
        <v>9</v>
      </c>
      <c r="B11" s="109">
        <v>46</v>
      </c>
      <c r="C11" s="110">
        <v>39</v>
      </c>
      <c r="D11" s="111">
        <v>41</v>
      </c>
      <c r="E11" s="112">
        <v>30</v>
      </c>
      <c r="F11" s="113" t="str">
        <f t="shared" si="4"/>
        <v>78 - 84</v>
      </c>
      <c r="G11" s="114">
        <f t="shared" si="7"/>
        <v>78</v>
      </c>
      <c r="H11" s="115">
        <f t="shared" si="0"/>
        <v>84</v>
      </c>
      <c r="I11" s="160">
        <f t="shared" si="5"/>
        <v>28</v>
      </c>
      <c r="J11" s="116">
        <f t="shared" si="8"/>
        <v>1</v>
      </c>
      <c r="K11" s="117">
        <f t="shared" si="1"/>
        <v>3.5714285714285712E-2</v>
      </c>
      <c r="L11" s="118">
        <f t="shared" si="2"/>
        <v>1</v>
      </c>
      <c r="AN11" s="97">
        <v>12</v>
      </c>
      <c r="AO11" s="97">
        <f t="shared" ca="1" si="10"/>
        <v>21.444153117252583</v>
      </c>
      <c r="AP11" s="97">
        <f ca="1">SMALL($AO$3:$AO$30,ROWS(AO$3:AO11))</f>
        <v>21.444153117252583</v>
      </c>
      <c r="AQ11" s="119">
        <f t="shared" ca="1" si="11"/>
        <v>1.4943436871910487</v>
      </c>
      <c r="AR11" s="119">
        <f t="shared" si="20"/>
        <v>1</v>
      </c>
      <c r="AS11" s="86">
        <f t="shared" ca="1" si="12"/>
        <v>33</v>
      </c>
      <c r="AT11" s="86">
        <f t="shared" ca="1" si="13"/>
        <v>0.18536639803497068</v>
      </c>
      <c r="AU11" s="86">
        <f ca="1">INDEX($AS$3:$AS$30,MATCH(SMALL($AT$3:$AT$30,ROWS(AT$3:AT11)),$AT$3:$AT$30,0))</f>
        <v>41</v>
      </c>
      <c r="AV11" s="86">
        <f ca="1">SMALL($AS$3:$AS$30,ROWS(AV$3:AV11))</f>
        <v>38</v>
      </c>
      <c r="AW11" s="94">
        <f ca="1">VLOOKUP(SMALL($BB$3:$BB$16,AX11),$BB$3:$BC$30,2,0)</f>
        <v>34</v>
      </c>
      <c r="AX11" s="94">
        <f t="shared" ref="AX11:AX30" si="23">2+AX7</f>
        <v>5</v>
      </c>
      <c r="BA11" s="94">
        <v>9</v>
      </c>
      <c r="BB11" s="94">
        <f t="shared" ca="1" si="14"/>
        <v>0.95343801444504739</v>
      </c>
      <c r="BC11" s="94">
        <f t="shared" ca="1" si="15"/>
        <v>38</v>
      </c>
    </row>
    <row r="12" spans="1:55" ht="17.25" thickBot="1" x14ac:dyDescent="0.35">
      <c r="A12" s="9">
        <v>10</v>
      </c>
      <c r="B12" s="109">
        <v>52</v>
      </c>
      <c r="C12" s="110">
        <v>41</v>
      </c>
      <c r="D12" s="111">
        <v>52</v>
      </c>
      <c r="E12" s="112">
        <v>82</v>
      </c>
      <c r="F12" s="113" t="str">
        <f t="shared" si="4"/>
        <v>84 - 90</v>
      </c>
      <c r="G12" s="114">
        <f t="shared" si="7"/>
        <v>84</v>
      </c>
      <c r="H12" s="115">
        <f t="shared" si="0"/>
        <v>90</v>
      </c>
      <c r="I12" s="160">
        <f t="shared" si="5"/>
        <v>28</v>
      </c>
      <c r="J12" s="116">
        <f t="shared" si="8"/>
        <v>0</v>
      </c>
      <c r="K12" s="117">
        <f t="shared" si="1"/>
        <v>0</v>
      </c>
      <c r="L12" s="118">
        <f t="shared" si="2"/>
        <v>1</v>
      </c>
      <c r="AN12" s="97">
        <v>9</v>
      </c>
      <c r="AO12" s="97">
        <f t="shared" ca="1" si="10"/>
        <v>25.134777644480238</v>
      </c>
      <c r="AP12" s="97">
        <f ca="1">SMALL($AO$3:$AO$30,ROWS(AO$3:AO12))</f>
        <v>21.841677395411541</v>
      </c>
      <c r="AQ12" s="119">
        <f t="shared" ca="1" si="11"/>
        <v>1.8060422685399811</v>
      </c>
      <c r="AR12" s="119">
        <f t="shared" si="20"/>
        <v>1.5</v>
      </c>
      <c r="AS12" s="86">
        <f t="shared" ca="1" si="12"/>
        <v>40</v>
      </c>
      <c r="AT12" s="86">
        <f t="shared" ca="1" si="13"/>
        <v>5.2087562950703603E-2</v>
      </c>
      <c r="AU12" s="86">
        <f ca="1">INDEX($AS$3:$AS$30,MATCH(SMALL($AT$3:$AT$30,ROWS(AT$3:AT12)),$AT$3:$AT$30,0))</f>
        <v>75</v>
      </c>
      <c r="AV12" s="86">
        <f ca="1">SMALL($AS$3:$AS$30,ROWS(AV$3:AV12))</f>
        <v>40</v>
      </c>
      <c r="AW12" s="94">
        <f ca="1">VLOOKUP(SMALL($BB$17:$BB$30,AX12),$BB$17:$BC$30,2,0)</f>
        <v>75</v>
      </c>
      <c r="AX12" s="94">
        <f t="shared" si="23"/>
        <v>5</v>
      </c>
      <c r="BA12" s="94">
        <v>10</v>
      </c>
      <c r="BB12" s="94">
        <f t="shared" ca="1" si="14"/>
        <v>0.90543765908307772</v>
      </c>
      <c r="BC12" s="94">
        <f t="shared" ca="1" si="15"/>
        <v>40</v>
      </c>
    </row>
    <row r="13" spans="1:55" ht="17.25" thickBot="1" x14ac:dyDescent="0.35">
      <c r="A13" s="9">
        <v>11</v>
      </c>
      <c r="B13" s="109">
        <v>64</v>
      </c>
      <c r="C13" s="110">
        <v>43</v>
      </c>
      <c r="D13" s="111">
        <v>69</v>
      </c>
      <c r="E13" s="112">
        <v>52</v>
      </c>
      <c r="F13" s="113" t="str">
        <f t="shared" si="4"/>
        <v>90 - 96</v>
      </c>
      <c r="G13" s="114">
        <f t="shared" si="7"/>
        <v>90</v>
      </c>
      <c r="H13" s="115">
        <f t="shared" si="0"/>
        <v>96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23.072477860622616</v>
      </c>
      <c r="AP13" s="97">
        <f ca="1">SMALL($AO$3:$AO$30,ROWS(AO$3:AO13))</f>
        <v>21.931986958237914</v>
      </c>
      <c r="AQ13" s="119">
        <f t="shared" ca="1" si="11"/>
        <v>2.3727561932619503</v>
      </c>
      <c r="AR13" s="119">
        <f t="shared" si="20"/>
        <v>2</v>
      </c>
      <c r="AS13" s="86">
        <f t="shared" ca="1" si="12"/>
        <v>53</v>
      </c>
      <c r="AT13" s="86">
        <f t="shared" ca="1" si="13"/>
        <v>0.95708828620653941</v>
      </c>
      <c r="AU13" s="86">
        <f ca="1">INDEX($AS$3:$AS$30,MATCH(SMALL($AT$3:$AT$30,ROWS(AT$3:AT13)),$AT$3:$AT$30,0))</f>
        <v>43</v>
      </c>
      <c r="AV13" s="86">
        <f ca="1">SMALL($AS$3:$AS$30,ROWS(AV$3:AV13))</f>
        <v>41</v>
      </c>
      <c r="AW13" s="94">
        <f ca="1">VLOOKUP(SMALL($BB$17:$BB$30,AX13),$BB$17:$BC$30,2,0)</f>
        <v>65</v>
      </c>
      <c r="AX13" s="94">
        <f t="shared" si="23"/>
        <v>6</v>
      </c>
      <c r="BA13" s="94">
        <v>11</v>
      </c>
      <c r="BB13" s="94">
        <f t="shared" ca="1" si="14"/>
        <v>0.50393654200138061</v>
      </c>
      <c r="BC13" s="94">
        <f t="shared" ca="1" si="15"/>
        <v>41</v>
      </c>
    </row>
    <row r="14" spans="1:55" ht="17.25" thickBot="1" x14ac:dyDescent="0.35">
      <c r="A14" s="9">
        <v>12</v>
      </c>
      <c r="B14" s="109">
        <v>50</v>
      </c>
      <c r="C14" s="110">
        <v>46</v>
      </c>
      <c r="D14" s="111">
        <v>50</v>
      </c>
      <c r="E14" s="112">
        <v>33</v>
      </c>
      <c r="F14" s="120" t="str">
        <f t="shared" si="4"/>
        <v>96 - 102</v>
      </c>
      <c r="G14" s="121">
        <f>H13</f>
        <v>96</v>
      </c>
      <c r="H14" s="122">
        <f t="shared" si="0"/>
        <v>102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21.931986958237914</v>
      </c>
      <c r="AP14" s="97">
        <f ca="1">SMALL($AO$3:$AO$30,ROWS(AO$3:AO14))</f>
        <v>21.95494303522678</v>
      </c>
      <c r="AQ14" s="119">
        <f t="shared" ca="1" si="11"/>
        <v>1.9550377833782986</v>
      </c>
      <c r="AR14" s="119">
        <f t="shared" si="20"/>
        <v>1</v>
      </c>
      <c r="AS14" s="86">
        <f t="shared" ca="1" si="12"/>
        <v>43</v>
      </c>
      <c r="AT14" s="86">
        <f t="shared" ca="1" si="13"/>
        <v>0.37063334865333486</v>
      </c>
      <c r="AU14" s="86">
        <f ca="1">INDEX($AS$3:$AS$30,MATCH(SMALL($AT$3:$AT$30,ROWS(AT$3:AT14)),$AT$3:$AT$30,0))</f>
        <v>47</v>
      </c>
      <c r="AV14" s="86">
        <f ca="1">SMALL($AS$3:$AS$30,ROWS(AV$3:AV14))</f>
        <v>43</v>
      </c>
      <c r="AW14" s="94">
        <f ca="1">VLOOKUP(SMALL($BB$3:$BB$16,AX14),$BB$3:$BC$30,2,0)</f>
        <v>33</v>
      </c>
      <c r="AX14" s="94">
        <f t="shared" si="23"/>
        <v>6</v>
      </c>
      <c r="BA14" s="94">
        <v>12</v>
      </c>
      <c r="BB14" s="94">
        <f t="shared" ca="1" si="14"/>
        <v>0.8552772510053761</v>
      </c>
      <c r="BC14" s="94">
        <f t="shared" ca="1" si="15"/>
        <v>43</v>
      </c>
    </row>
    <row r="15" spans="1:55" ht="16.5" x14ac:dyDescent="0.3">
      <c r="A15" s="9">
        <v>13</v>
      </c>
      <c r="B15" s="109">
        <v>25</v>
      </c>
      <c r="C15" s="110">
        <v>46</v>
      </c>
      <c r="D15" s="111">
        <v>46</v>
      </c>
      <c r="E15" s="112">
        <v>32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0.99999999999999978</v>
      </c>
      <c r="L15" s="117"/>
      <c r="AN15" s="97">
        <v>14</v>
      </c>
      <c r="AO15" s="97">
        <f t="shared" ca="1" si="10"/>
        <v>27.139562243071225</v>
      </c>
      <c r="AP15" s="97">
        <f ca="1">SMALL($AO$3:$AO$30,ROWS(AO$3:AO15))</f>
        <v>23.072477860622616</v>
      </c>
      <c r="AQ15" s="119">
        <f t="shared" ca="1" si="11"/>
        <v>1.4336928019255204</v>
      </c>
      <c r="AR15" s="119">
        <f t="shared" si="20"/>
        <v>1</v>
      </c>
      <c r="AS15" s="86">
        <f t="shared" ca="1" si="12"/>
        <v>34</v>
      </c>
      <c r="AT15" s="86">
        <f t="shared" ca="1" si="13"/>
        <v>0.69930373968612791</v>
      </c>
      <c r="AU15" s="86">
        <f ca="1">INDEX($AS$3:$AS$30,MATCH(SMALL($AT$3:$AT$30,ROWS(AT$3:AT15)),$AT$3:$AT$30,0))</f>
        <v>45</v>
      </c>
      <c r="AV15" s="86">
        <f ca="1">SMALL($AS$3:$AS$30,ROWS(AV$3:AV15))</f>
        <v>45</v>
      </c>
      <c r="AW15" s="94">
        <f ca="1">VLOOKUP(SMALL($BB$3:$BB$16,AX15),$BB$3:$BC$30,2,0)</f>
        <v>41</v>
      </c>
      <c r="AX15" s="94">
        <f t="shared" si="23"/>
        <v>7</v>
      </c>
      <c r="BA15" s="94">
        <v>13</v>
      </c>
      <c r="BB15" s="94">
        <f t="shared" ca="1" si="14"/>
        <v>3.1987860604287821E-4</v>
      </c>
      <c r="BC15" s="94">
        <f t="shared" ca="1" si="15"/>
        <v>45</v>
      </c>
    </row>
    <row r="16" spans="1:55" ht="16.5" x14ac:dyDescent="0.3">
      <c r="A16" s="9">
        <v>14</v>
      </c>
      <c r="B16" s="109">
        <v>74</v>
      </c>
      <c r="C16" s="110">
        <v>46</v>
      </c>
      <c r="D16" s="111">
        <v>58</v>
      </c>
      <c r="E16" s="112">
        <v>74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15.427006103782372</v>
      </c>
      <c r="AP16" s="97">
        <f ca="1">SMALL($AO$3:$AO$30,ROWS(AO$3:AO16))</f>
        <v>24.417000502598579</v>
      </c>
      <c r="AQ16" s="119">
        <f t="shared" ca="1" si="11"/>
        <v>1.828991201259881</v>
      </c>
      <c r="AR16" s="119">
        <f t="shared" si="20"/>
        <v>1.5</v>
      </c>
      <c r="AS16" s="86">
        <f t="shared" ca="1" si="12"/>
        <v>45</v>
      </c>
      <c r="AT16" s="86">
        <f t="shared" ca="1" si="13"/>
        <v>0.29960605084377256</v>
      </c>
      <c r="AU16" s="86">
        <f ca="1">INDEX($AS$3:$AS$30,MATCH(SMALL($AT$3:$AT$30,ROWS(AT$3:AT16)),$AT$3:$AT$30,0))</f>
        <v>30</v>
      </c>
      <c r="AV16" s="86">
        <f ca="1">SMALL($AS$3:$AS$30,ROWS(AV$3:AV16))</f>
        <v>45</v>
      </c>
      <c r="AW16" s="94">
        <f ca="1">VLOOKUP(SMALL($BB$17:$BB$30,AX16),$BB$17:$BC$30,2,0)</f>
        <v>52</v>
      </c>
      <c r="AX16" s="94">
        <f t="shared" si="23"/>
        <v>7</v>
      </c>
      <c r="BA16" s="94">
        <v>14</v>
      </c>
      <c r="BB16" s="94">
        <f t="shared" ca="1" si="14"/>
        <v>0.75703533827968217</v>
      </c>
      <c r="BC16" s="94">
        <f t="shared" ca="1" si="15"/>
        <v>45</v>
      </c>
    </row>
    <row r="17" spans="1:63" ht="16.5" x14ac:dyDescent="0.3">
      <c r="A17" s="9">
        <v>15</v>
      </c>
      <c r="B17" s="109">
        <v>28</v>
      </c>
      <c r="C17" s="110">
        <v>46</v>
      </c>
      <c r="D17" s="111">
        <v>52</v>
      </c>
      <c r="E17" s="112">
        <v>57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21.841677395411541</v>
      </c>
      <c r="AP17" s="97">
        <f ca="1">SMALL($AO$3:$AO$30,ROWS(AO$3:AO17))</f>
        <v>25.134777644480238</v>
      </c>
      <c r="AQ17" s="119">
        <f t="shared" ca="1" si="11"/>
        <v>2.9513469164462944</v>
      </c>
      <c r="AR17" s="119">
        <f t="shared" si="20"/>
        <v>2</v>
      </c>
      <c r="AS17" s="86">
        <f t="shared" ca="1" si="12"/>
        <v>75</v>
      </c>
      <c r="AT17" s="86">
        <f t="shared" ca="1" si="13"/>
        <v>0.32593341973853196</v>
      </c>
      <c r="AU17" s="86">
        <f ca="1">INDEX($AS$3:$AS$30,MATCH(SMALL($AT$3:$AT$30,ROWS(AT$3:AT17)),$AT$3:$AT$30,0))</f>
        <v>51</v>
      </c>
      <c r="AV17" s="86">
        <f ca="1">SMALL($AS$3:$AS$30,ROWS(AV$3:AV17))</f>
        <v>45</v>
      </c>
      <c r="AW17" s="94">
        <f ca="1">VLOOKUP(SMALL($BB$17:$BB$30,AX17),$BB$17:$BC$30,2,0)</f>
        <v>45</v>
      </c>
      <c r="AX17" s="94">
        <f t="shared" si="23"/>
        <v>8</v>
      </c>
      <c r="BA17" s="94">
        <v>15</v>
      </c>
      <c r="BB17" s="94">
        <f t="shared" ca="1" si="14"/>
        <v>0.67154588246969182</v>
      </c>
      <c r="BC17" s="94">
        <f t="shared" ca="1" si="15"/>
        <v>45</v>
      </c>
    </row>
    <row r="18" spans="1:63" ht="16.5" x14ac:dyDescent="0.3">
      <c r="A18" s="9">
        <v>16</v>
      </c>
      <c r="B18" s="109">
        <v>52</v>
      </c>
      <c r="C18" s="110">
        <v>46</v>
      </c>
      <c r="D18" s="111">
        <v>46</v>
      </c>
      <c r="E18" s="112">
        <v>46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29.042804820847753</v>
      </c>
      <c r="AP18" s="97">
        <f ca="1">SMALL($AO$3:$AO$30,ROWS(AO$3:AO18))</f>
        <v>25.508708094602305</v>
      </c>
      <c r="AQ18" s="119">
        <f t="shared" ca="1" si="11"/>
        <v>1.4645083791746853</v>
      </c>
      <c r="AR18" s="119">
        <f t="shared" si="20"/>
        <v>1</v>
      </c>
      <c r="AS18" s="86">
        <f t="shared" ca="1" si="12"/>
        <v>38</v>
      </c>
      <c r="AT18" s="86">
        <f t="shared" ca="1" si="13"/>
        <v>0.64854489819932704</v>
      </c>
      <c r="AU18" s="86">
        <f ca="1">INDEX($AS$3:$AS$30,MATCH(SMALL($AT$3:$AT$30,ROWS(AT$3:AT18)),$AT$3:$AT$30,0))</f>
        <v>63</v>
      </c>
      <c r="AV18" s="86">
        <f ca="1">SMALL($AS$3:$AS$30,ROWS(AV$3:AV18))</f>
        <v>47</v>
      </c>
      <c r="AW18" s="94">
        <f ca="1">VLOOKUP(SMALL($BB$3:$BB$16,AX18),$BB$3:$BC$30,2,0)</f>
        <v>19</v>
      </c>
      <c r="AX18" s="94">
        <f t="shared" si="23"/>
        <v>8</v>
      </c>
      <c r="BA18" s="94">
        <v>16</v>
      </c>
      <c r="BB18" s="94">
        <f t="shared" ca="1" si="14"/>
        <v>0.70576259105307382</v>
      </c>
      <c r="BC18" s="94">
        <f t="shared" ca="1" si="15"/>
        <v>47</v>
      </c>
    </row>
    <row r="19" spans="1:63" ht="16.5" x14ac:dyDescent="0.3">
      <c r="A19" s="9">
        <v>17</v>
      </c>
      <c r="B19" s="109">
        <v>39</v>
      </c>
      <c r="C19" s="110">
        <v>50</v>
      </c>
      <c r="D19" s="111">
        <v>43</v>
      </c>
      <c r="E19" s="112">
        <v>39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24.417000502598579</v>
      </c>
      <c r="AP19" s="97">
        <f ca="1">SMALL($AO$3:$AO$30,ROWS(AO$3:AO19))</f>
        <v>25.573684197835714</v>
      </c>
      <c r="AQ19" s="119">
        <f t="shared" ca="1" si="11"/>
        <v>1.1851222516888353</v>
      </c>
      <c r="AR19" s="119">
        <f t="shared" si="20"/>
        <v>1</v>
      </c>
      <c r="AS19" s="86">
        <f t="shared" ca="1" si="12"/>
        <v>31</v>
      </c>
      <c r="AT19" s="86">
        <f t="shared" ca="1" si="13"/>
        <v>0.89311689084296797</v>
      </c>
      <c r="AU19" s="86">
        <f ca="1">INDEX($AS$3:$AS$30,MATCH(SMALL($AT$3:$AT$30,ROWS(AT$3:AT19)),$AT$3:$AT$30,0))</f>
        <v>38</v>
      </c>
      <c r="AV19" s="86">
        <f ca="1">SMALL($AS$3:$AS$30,ROWS(AV$3:AV19))</f>
        <v>48</v>
      </c>
      <c r="AW19" s="94">
        <f ca="1">VLOOKUP(SMALL($BB$3:$BB$16,AX19),$BB$3:$BC$30,2,0)</f>
        <v>45</v>
      </c>
      <c r="AX19" s="94">
        <f t="shared" si="23"/>
        <v>9</v>
      </c>
      <c r="BA19" s="94">
        <v>17</v>
      </c>
      <c r="BB19" s="94">
        <f t="shared" ca="1" si="14"/>
        <v>0.10489711539111701</v>
      </c>
      <c r="BC19" s="94">
        <f t="shared" ca="1" si="15"/>
        <v>48</v>
      </c>
    </row>
    <row r="20" spans="1:63" ht="16.5" x14ac:dyDescent="0.3">
      <c r="A20" s="9">
        <v>18</v>
      </c>
      <c r="B20" s="109">
        <v>57</v>
      </c>
      <c r="C20" s="110">
        <v>52</v>
      </c>
      <c r="D20" s="111">
        <v>52</v>
      </c>
      <c r="E20" s="112">
        <v>46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29.688415876905875</v>
      </c>
      <c r="AP20" s="97">
        <f ca="1">SMALL($AO$3:$AO$30,ROWS(AO$3:AO20))</f>
        <v>26.084067206084647</v>
      </c>
      <c r="AQ20" s="119">
        <f t="shared" ca="1" si="11"/>
        <v>1.5537863941599108</v>
      </c>
      <c r="AR20" s="119">
        <f t="shared" si="20"/>
        <v>1.5</v>
      </c>
      <c r="AS20" s="86">
        <f t="shared" ca="1" si="12"/>
        <v>41</v>
      </c>
      <c r="AT20" s="86">
        <f t="shared" ca="1" si="13"/>
        <v>0.31553676163365596</v>
      </c>
      <c r="AU20" s="86">
        <f ca="1">INDEX($AS$3:$AS$30,MATCH(SMALL($AT$3:$AT$30,ROWS(AT$3:AT20)),$AT$3:$AT$30,0))</f>
        <v>34</v>
      </c>
      <c r="AV20" s="86">
        <f ca="1">SMALL($AS$3:$AS$30,ROWS(AV$3:AV20))</f>
        <v>51</v>
      </c>
      <c r="AW20" s="94">
        <f ca="1">VLOOKUP(SMALL($BB$17:$BB$30,AX20),$BB$17:$BC$30,2,0)</f>
        <v>63</v>
      </c>
      <c r="AX20" s="94">
        <f t="shared" si="23"/>
        <v>9</v>
      </c>
      <c r="BA20" s="94">
        <v>18</v>
      </c>
      <c r="BB20" s="94">
        <f t="shared" ca="1" si="14"/>
        <v>5.2454473892278641E-2</v>
      </c>
      <c r="BC20" s="94">
        <f t="shared" ca="1" si="15"/>
        <v>51</v>
      </c>
    </row>
    <row r="21" spans="1:63" ht="16.5" x14ac:dyDescent="0.3">
      <c r="A21" s="9">
        <v>19</v>
      </c>
      <c r="B21" s="109">
        <v>54</v>
      </c>
      <c r="C21" s="110">
        <v>52</v>
      </c>
      <c r="D21" s="111">
        <v>65</v>
      </c>
      <c r="E21" s="112">
        <v>54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18.326476283028512</v>
      </c>
      <c r="AP21" s="97">
        <f ca="1">SMALL($AO$3:$AO$30,ROWS(AO$3:AO21))</f>
        <v>26.42248439855323</v>
      </c>
      <c r="AQ21" s="119">
        <f t="shared" ca="1" si="11"/>
        <v>2.4441527975061543</v>
      </c>
      <c r="AR21" s="119">
        <f t="shared" si="20"/>
        <v>2</v>
      </c>
      <c r="AS21" s="86">
        <f t="shared" ca="1" si="12"/>
        <v>65</v>
      </c>
      <c r="AT21" s="86">
        <f t="shared" ca="1" si="13"/>
        <v>0.74792552201094764</v>
      </c>
      <c r="AU21" s="86">
        <f ca="1">INDEX($AS$3:$AS$30,MATCH(SMALL($AT$3:$AT$30,ROWS(AT$3:AT21)),$AT$3:$AT$30,0))</f>
        <v>52</v>
      </c>
      <c r="AV21" s="86">
        <f ca="1">SMALL($AS$3:$AS$30,ROWS(AV$3:AV21))</f>
        <v>52</v>
      </c>
      <c r="AW21" s="94">
        <f ca="1">VLOOKUP(SMALL($BB$17:$BB$30,AX21),$BB$17:$BC$30,2,0)</f>
        <v>47</v>
      </c>
      <c r="AX21" s="94">
        <f t="shared" si="23"/>
        <v>10</v>
      </c>
      <c r="BA21" s="94">
        <v>19</v>
      </c>
      <c r="BB21" s="94">
        <f t="shared" ca="1" si="14"/>
        <v>0.58763418465838602</v>
      </c>
      <c r="BC21" s="94">
        <f t="shared" ca="1" si="15"/>
        <v>52</v>
      </c>
    </row>
    <row r="22" spans="1:63" ht="16.5" x14ac:dyDescent="0.3">
      <c r="A22" s="9">
        <v>20</v>
      </c>
      <c r="B22" s="109">
        <v>32</v>
      </c>
      <c r="C22" s="110">
        <v>52</v>
      </c>
      <c r="D22" s="111">
        <v>32</v>
      </c>
      <c r="E22" s="112">
        <v>25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17.527848550795486</v>
      </c>
      <c r="AP22" s="97">
        <f ca="1">SMALL($AO$3:$AO$30,ROWS(AO$3:AO22))</f>
        <v>26.956077748936536</v>
      </c>
      <c r="AQ22" s="119">
        <f t="shared" ca="1" si="11"/>
        <v>1.974266176588261</v>
      </c>
      <c r="AR22" s="119">
        <f t="shared" si="20"/>
        <v>1</v>
      </c>
      <c r="AS22" s="86">
        <f t="shared" ca="1" si="12"/>
        <v>54</v>
      </c>
      <c r="AT22" s="86">
        <f t="shared" ca="1" si="13"/>
        <v>0.9636889962323012</v>
      </c>
      <c r="AU22" s="86">
        <f ca="1">INDEX($AS$3:$AS$30,MATCH(SMALL($AT$3:$AT$30,ROWS(AT$3:AT22)),$AT$3:$AT$30,0))</f>
        <v>65</v>
      </c>
      <c r="AV22" s="86">
        <f ca="1">SMALL($AS$3:$AS$30,ROWS(AV$3:AV22))</f>
        <v>52</v>
      </c>
      <c r="AW22" s="94">
        <f ca="1">VLOOKUP(SMALL($BB$3:$BB$16,AX22),$BB$3:$BC$30,2,0)</f>
        <v>43</v>
      </c>
      <c r="AX22" s="94">
        <f t="shared" si="23"/>
        <v>10</v>
      </c>
      <c r="BA22" s="94">
        <v>20</v>
      </c>
      <c r="BB22" s="94">
        <f t="shared" ca="1" si="14"/>
        <v>0.11665984384545325</v>
      </c>
      <c r="BC22" s="94">
        <f t="shared" ca="1" si="15"/>
        <v>52</v>
      </c>
    </row>
    <row r="23" spans="1:63" ht="16.5" x14ac:dyDescent="0.3">
      <c r="A23" s="9">
        <v>21</v>
      </c>
      <c r="B23" s="109">
        <v>65</v>
      </c>
      <c r="C23" s="110">
        <v>54</v>
      </c>
      <c r="D23" s="111">
        <v>38</v>
      </c>
      <c r="E23" s="112">
        <v>38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28.101611955429277</v>
      </c>
      <c r="AP23" s="97">
        <f ca="1">SMALL($AO$3:$AO$30,ROWS(AO$3:AO23))</f>
        <v>27.139562243071225</v>
      </c>
      <c r="AQ23" s="119">
        <f t="shared" ca="1" si="11"/>
        <v>1.6373932849196702</v>
      </c>
      <c r="AR23" s="119">
        <f t="shared" si="20"/>
        <v>1</v>
      </c>
      <c r="AS23" s="86">
        <f t="shared" ca="1" si="12"/>
        <v>45</v>
      </c>
      <c r="AT23" s="86">
        <f t="shared" ca="1" si="13"/>
        <v>0.26774502989448012</v>
      </c>
      <c r="AU23" s="86">
        <f ca="1">INDEX($AS$3:$AS$30,MATCH(SMALL($AT$3:$AT$30,ROWS(AT$3:AT23)),$AT$3:$AT$30,0))</f>
        <v>19</v>
      </c>
      <c r="AV23" s="86">
        <f ca="1">SMALL($AS$3:$AS$30,ROWS(AV$3:AV23))</f>
        <v>52</v>
      </c>
      <c r="AW23" s="94">
        <f ca="1">VLOOKUP(SMALL($BB$3:$BB$16,AX23),$BB$3:$BC$30,2,0)</f>
        <v>30</v>
      </c>
      <c r="AX23" s="94">
        <f t="shared" si="23"/>
        <v>11</v>
      </c>
      <c r="BA23" s="94">
        <v>21</v>
      </c>
      <c r="BB23" s="94">
        <f t="shared" ca="1" si="14"/>
        <v>0.30394445680431204</v>
      </c>
      <c r="BC23" s="94">
        <f t="shared" ca="1" si="15"/>
        <v>52</v>
      </c>
    </row>
    <row r="24" spans="1:63" ht="16.5" x14ac:dyDescent="0.3">
      <c r="A24" s="9">
        <v>22</v>
      </c>
      <c r="B24" s="109">
        <v>38</v>
      </c>
      <c r="C24" s="110">
        <v>57</v>
      </c>
      <c r="D24" s="111">
        <v>57</v>
      </c>
      <c r="E24" s="112">
        <v>65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26.42248439855323</v>
      </c>
      <c r="AP24" s="97">
        <f ca="1">SMALL($AO$3:$AO$30,ROWS(AO$3:AO24))</f>
        <v>27.307713196850639</v>
      </c>
      <c r="AQ24" s="119">
        <f t="shared" ca="1" si="11"/>
        <v>2.000905894290919</v>
      </c>
      <c r="AR24" s="119">
        <f t="shared" si="20"/>
        <v>1.5</v>
      </c>
      <c r="AS24" s="86">
        <f t="shared" ca="1" si="12"/>
        <v>55</v>
      </c>
      <c r="AT24" s="86">
        <f t="shared" ca="1" si="13"/>
        <v>0.10417529322078312</v>
      </c>
      <c r="AU24" s="86">
        <f ca="1">INDEX($AS$3:$AS$30,MATCH(SMALL($AT$3:$AT$30,ROWS(AT$3:AT24)),$AT$3:$AT$30,0))</f>
        <v>30</v>
      </c>
      <c r="AV24" s="86">
        <f ca="1">SMALL($AS$3:$AS$30,ROWS(AV$3:AV24))</f>
        <v>53</v>
      </c>
      <c r="AW24" s="94">
        <f ca="1">VLOOKUP(SMALL($BB$17:$BB$30,AX24),$BB$17:$BC$30,2,0)</f>
        <v>60</v>
      </c>
      <c r="AX24" s="94">
        <f t="shared" si="23"/>
        <v>11</v>
      </c>
      <c r="BA24" s="94">
        <v>22</v>
      </c>
      <c r="BB24" s="94">
        <f t="shared" ca="1" si="14"/>
        <v>0.79994452620531209</v>
      </c>
      <c r="BC24" s="94">
        <f t="shared" ca="1" si="15"/>
        <v>53</v>
      </c>
    </row>
    <row r="25" spans="1:63" ht="16.5" x14ac:dyDescent="0.3">
      <c r="A25" s="9">
        <v>23</v>
      </c>
      <c r="B25" s="109">
        <v>52</v>
      </c>
      <c r="C25" s="110">
        <v>58</v>
      </c>
      <c r="D25" s="111">
        <v>82</v>
      </c>
      <c r="E25" s="112">
        <v>50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26.084067206084647</v>
      </c>
      <c r="AP25" s="97">
        <f ca="1">SMALL($AO$3:$AO$30,ROWS(AO$3:AO25))</f>
        <v>27.489698652686474</v>
      </c>
      <c r="AQ25" s="119">
        <f t="shared" ca="1" si="11"/>
        <v>2.268384583522765</v>
      </c>
      <c r="AR25" s="119">
        <f t="shared" si="20"/>
        <v>2</v>
      </c>
      <c r="AS25" s="86">
        <f t="shared" ca="1" si="12"/>
        <v>63</v>
      </c>
      <c r="AT25" s="86">
        <f t="shared" ca="1" si="13"/>
        <v>0.60013094303681025</v>
      </c>
      <c r="AU25" s="86">
        <f ca="1">INDEX($AS$3:$AS$30,MATCH(SMALL($AT$3:$AT$30,ROWS(AT$3:AT25)),$AT$3:$AT$30,0))</f>
        <v>60</v>
      </c>
      <c r="AV25" s="86">
        <f ca="1">SMALL($AS$3:$AS$30,ROWS(AV$3:AV25))</f>
        <v>54</v>
      </c>
      <c r="AW25" s="94">
        <f ca="1">VLOOKUP(SMALL($BB$17:$BB$30,AX25),$BB$17:$BC$30,2,0)</f>
        <v>53</v>
      </c>
      <c r="AX25" s="94">
        <f t="shared" si="23"/>
        <v>12</v>
      </c>
      <c r="BA25" s="94">
        <v>23</v>
      </c>
      <c r="BB25" s="94">
        <f t="shared" ca="1" si="14"/>
        <v>0.88591375787480808</v>
      </c>
      <c r="BC25" s="94">
        <f t="shared" ca="1" si="15"/>
        <v>54</v>
      </c>
    </row>
    <row r="26" spans="1:63" ht="16.5" x14ac:dyDescent="0.3">
      <c r="A26" s="9">
        <v>24</v>
      </c>
      <c r="B26" s="109">
        <v>58</v>
      </c>
      <c r="C26" s="110">
        <v>64</v>
      </c>
      <c r="D26" s="111">
        <v>54</v>
      </c>
      <c r="E26" s="112">
        <v>46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26.956077748936536</v>
      </c>
      <c r="AP26" s="97">
        <f ca="1">SMALL($AO$3:$AO$30,ROWS(AO$3:AO26))</f>
        <v>28.101611955429277</v>
      </c>
      <c r="AQ26" s="119">
        <f t="shared" ca="1" si="11"/>
        <v>1.8185926806990027</v>
      </c>
      <c r="AR26" s="119">
        <f t="shared" si="20"/>
        <v>1</v>
      </c>
      <c r="AS26" s="86">
        <f t="shared" ca="1" si="12"/>
        <v>52</v>
      </c>
      <c r="AT26" s="86">
        <f t="shared" ca="1" si="13"/>
        <v>0.72349248667408383</v>
      </c>
      <c r="AU26" s="86">
        <f ca="1">INDEX($AS$3:$AS$30,MATCH(SMALL($AT$3:$AT$30,ROWS(AT$3:AT26)),$AT$3:$AT$30,0))</f>
        <v>52</v>
      </c>
      <c r="AV26" s="86">
        <f ca="1">SMALL($AS$3:$AS$30,ROWS(AV$3:AV26))</f>
        <v>55</v>
      </c>
      <c r="AW26" s="94">
        <f ca="1">VLOOKUP(SMALL($BB$3:$BB$16,AX26),$BB$3:$BC$30,2,0)</f>
        <v>40</v>
      </c>
      <c r="AX26" s="94">
        <f t="shared" si="23"/>
        <v>12</v>
      </c>
      <c r="BA26" s="94">
        <v>24</v>
      </c>
      <c r="BB26" s="94">
        <f t="shared" ca="1" si="14"/>
        <v>0.861442666488209</v>
      </c>
      <c r="BC26" s="94">
        <f t="shared" ca="1" si="15"/>
        <v>55</v>
      </c>
    </row>
    <row r="27" spans="1:63" ht="16.5" x14ac:dyDescent="0.3">
      <c r="A27" s="9">
        <v>25</v>
      </c>
      <c r="B27" s="109">
        <v>43</v>
      </c>
      <c r="C27" s="110">
        <v>65</v>
      </c>
      <c r="D27" s="111">
        <v>39</v>
      </c>
      <c r="E27" s="112">
        <v>28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21.23941062175755</v>
      </c>
      <c r="AP27" s="97">
        <f ca="1">SMALL($AO$3:$AO$30,ROWS(AO$3:AO27))</f>
        <v>29.042804820847753</v>
      </c>
      <c r="AQ27" s="119">
        <f t="shared" ca="1" si="11"/>
        <v>1.7281927701841291</v>
      </c>
      <c r="AR27" s="119">
        <f t="shared" si="20"/>
        <v>1</v>
      </c>
      <c r="AS27" s="86">
        <f t="shared" ca="1" si="12"/>
        <v>51</v>
      </c>
      <c r="AT27" s="86">
        <f t="shared" ca="1" si="13"/>
        <v>0.52378848298423353</v>
      </c>
      <c r="AU27" s="86">
        <f ca="1">INDEX($AS$3:$AS$30,MATCH(SMALL($AT$3:$AT$30,ROWS(AT$3:AT27)),$AT$3:$AT$30,0))</f>
        <v>31</v>
      </c>
      <c r="AV27" s="86">
        <f ca="1">SMALL($AS$3:$AS$30,ROWS(AV$3:AV27))</f>
        <v>60</v>
      </c>
      <c r="AW27" s="94">
        <f ca="1">VLOOKUP(SMALL($BB$3:$BB$16,AX27),$BB$3:$BC$30,2,0)</f>
        <v>38</v>
      </c>
      <c r="AX27" s="94">
        <f t="shared" si="23"/>
        <v>13</v>
      </c>
      <c r="BA27" s="94">
        <v>25</v>
      </c>
      <c r="BB27" s="94">
        <f t="shared" ca="1" si="14"/>
        <v>0.71890042091774153</v>
      </c>
      <c r="BC27" s="94">
        <f t="shared" ca="1" si="15"/>
        <v>60</v>
      </c>
    </row>
    <row r="28" spans="1:63" ht="16.5" x14ac:dyDescent="0.3">
      <c r="A28" s="9">
        <v>26</v>
      </c>
      <c r="B28" s="109">
        <v>30</v>
      </c>
      <c r="C28" s="110">
        <v>69</v>
      </c>
      <c r="D28" s="111">
        <v>64</v>
      </c>
      <c r="E28" s="112">
        <v>69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19.968675045693889</v>
      </c>
      <c r="AP28" s="97">
        <f ca="1">SMALL($AO$3:$AO$30,ROWS(AO$3:AO28))</f>
        <v>29.491138383735738</v>
      </c>
      <c r="AQ28" s="119">
        <f t="shared" ca="1" si="11"/>
        <v>1.7506817207713052</v>
      </c>
      <c r="AR28" s="119">
        <f t="shared" si="20"/>
        <v>1.5</v>
      </c>
      <c r="AS28" s="86">
        <f t="shared" ca="1" si="12"/>
        <v>52</v>
      </c>
      <c r="AT28" s="86">
        <f t="shared" ca="1" si="13"/>
        <v>0.29505314841915209</v>
      </c>
      <c r="AU28" s="86">
        <f ca="1">INDEX($AS$3:$AS$30,MATCH(SMALL($AT$3:$AT$30,ROWS(AT$3:AT28)),$AT$3:$AT$30,0))</f>
        <v>31</v>
      </c>
      <c r="AV28" s="86">
        <f ca="1">SMALL($AS$3:$AS$30,ROWS(AV$3:AV28))</f>
        <v>63</v>
      </c>
      <c r="AW28" s="94">
        <f ca="1">VLOOKUP(SMALL($BB$17:$BB$30,AX28),$BB$17:$BC$30,2,0)</f>
        <v>55</v>
      </c>
      <c r="AX28" s="94">
        <f t="shared" si="23"/>
        <v>13</v>
      </c>
      <c r="BA28" s="94">
        <v>26</v>
      </c>
      <c r="BB28" s="94">
        <f t="shared" ca="1" si="14"/>
        <v>0.68563283863330682</v>
      </c>
      <c r="BC28" s="94">
        <f t="shared" ca="1" si="15"/>
        <v>63</v>
      </c>
    </row>
    <row r="29" spans="1:63" ht="16.5" x14ac:dyDescent="0.3">
      <c r="A29" s="9">
        <v>27</v>
      </c>
      <c r="B29" s="109">
        <v>69</v>
      </c>
      <c r="C29" s="110">
        <v>74</v>
      </c>
      <c r="D29" s="111">
        <v>74</v>
      </c>
      <c r="E29" s="112">
        <v>52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16.053098638826373</v>
      </c>
      <c r="AP29" s="97">
        <f ca="1">SMALL($AO$3:$AO$30,ROWS(AO$3:AO29))</f>
        <v>29.688415876905875</v>
      </c>
      <c r="AQ29" s="119">
        <f t="shared" ca="1" si="11"/>
        <v>2.0007071359795545</v>
      </c>
      <c r="AR29" s="119">
        <f t="shared" si="20"/>
        <v>2</v>
      </c>
      <c r="AS29" s="86">
        <f t="shared" ca="1" si="12"/>
        <v>60</v>
      </c>
      <c r="AT29" s="86">
        <f t="shared" ca="1" si="13"/>
        <v>0.80483355592398598</v>
      </c>
      <c r="AU29" s="86">
        <f ca="1">INDEX($AS$3:$AS$30,MATCH(SMALL($AT$3:$AT$30,ROWS(AT$3:AT29)),$AT$3:$AT$30,0))</f>
        <v>53</v>
      </c>
      <c r="AV29" s="86">
        <f ca="1">SMALL($AS$3:$AS$30,ROWS(AV$3:AV29))</f>
        <v>65</v>
      </c>
      <c r="AW29" s="94">
        <f ca="1">VLOOKUP(SMALL($BB$17:$BB$30,AX29),$BB$17:$BC$30,2,0)</f>
        <v>54</v>
      </c>
      <c r="AX29" s="94">
        <f t="shared" si="23"/>
        <v>14</v>
      </c>
      <c r="BA29" s="94">
        <v>27</v>
      </c>
      <c r="BB29" s="94">
        <f t="shared" ca="1" si="14"/>
        <v>0.55583772470407866</v>
      </c>
      <c r="BC29" s="94">
        <f t="shared" ca="1" si="15"/>
        <v>65</v>
      </c>
    </row>
    <row r="30" spans="1:63" ht="16.5" x14ac:dyDescent="0.3">
      <c r="A30" s="9">
        <v>28</v>
      </c>
      <c r="B30" s="109">
        <v>46</v>
      </c>
      <c r="C30" s="110">
        <v>82</v>
      </c>
      <c r="D30" s="111">
        <v>46</v>
      </c>
      <c r="E30" s="112">
        <v>46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27.489698652686474</v>
      </c>
      <c r="AP30" s="97">
        <f ca="1">SMALL($AO$3:$AO$30,ROWS(AO$3:AO30))</f>
        <v>40.289934143862439</v>
      </c>
      <c r="AQ30" s="119">
        <f t="shared" ca="1" si="11"/>
        <v>1.2877036549555192</v>
      </c>
      <c r="AR30" s="119">
        <f t="shared" si="20"/>
        <v>1</v>
      </c>
      <c r="AS30" s="86">
        <f t="shared" ca="1" si="12"/>
        <v>52</v>
      </c>
      <c r="AT30" s="86">
        <f t="shared" ca="1" si="13"/>
        <v>0.80517692914876871</v>
      </c>
      <c r="AU30" s="86">
        <f ca="1">INDEX($AS$3:$AS$30,MATCH(SMALL($AT$3:$AT$30,ROWS(AT$3:AT30)),$AT$3:$AT$30,0))</f>
        <v>54</v>
      </c>
      <c r="AV30" s="86">
        <f ca="1">SMALL($AS$3:$AS$30,ROWS(AV$3:AV30))</f>
        <v>75</v>
      </c>
      <c r="AW30" s="94">
        <f ca="1">VLOOKUP(SMALL($BB$3:$BB$16,AX30),$BB$3:$BC$30,2,0)</f>
        <v>31</v>
      </c>
      <c r="AX30" s="94">
        <f t="shared" si="23"/>
        <v>14</v>
      </c>
      <c r="BA30" s="94">
        <v>28</v>
      </c>
      <c r="BB30" s="94">
        <f t="shared" ca="1" si="14"/>
        <v>0.36498186972681712</v>
      </c>
      <c r="BC30" s="94">
        <f t="shared" ca="1" si="15"/>
        <v>75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1267</v>
      </c>
      <c r="AT32"/>
      <c r="AU32" s="157">
        <f ca="1">SUM(AU3:AU30)</f>
        <v>1267</v>
      </c>
      <c r="AV32" s="157">
        <f ca="1">SUM(AV3:AV30)</f>
        <v>1267</v>
      </c>
      <c r="AW32" s="157">
        <f ca="1">SUM(AW3:AW30)</f>
        <v>1267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1338</v>
      </c>
      <c r="C88" s="109">
        <f t="shared" ref="C88:E88" si="24">SUM(C3:C86)</f>
        <v>1338</v>
      </c>
      <c r="D88" s="109">
        <f t="shared" si="24"/>
        <v>1338</v>
      </c>
      <c r="E88" s="109">
        <f t="shared" si="24"/>
        <v>1338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2534</v>
      </c>
      <c r="AT88" s="157">
        <f t="shared" ref="AT88:AW88" ca="1" si="25">SUM(AT3:AT86)</f>
        <v>14.63500951614925</v>
      </c>
      <c r="AU88" s="157">
        <f t="shared" ca="1" si="25"/>
        <v>2534</v>
      </c>
      <c r="AV88" s="157">
        <f t="shared" ca="1" si="25"/>
        <v>2534</v>
      </c>
      <c r="AW88" s="157">
        <f t="shared" ca="1" si="25"/>
        <v>2534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32</v>
      </c>
      <c r="C98" s="75">
        <f>SUM(C$3:C3)</f>
        <v>25</v>
      </c>
      <c r="D98" s="75">
        <f>SUM(D$3:D3)</f>
        <v>32</v>
      </c>
      <c r="E98" s="75">
        <f>SUM(E$3:E3)</f>
        <v>41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78</v>
      </c>
      <c r="C99" s="75">
        <f>SUM(C$3:C4)</f>
        <v>53</v>
      </c>
      <c r="D99" s="75">
        <f>SUM(D$3:D4)</f>
        <v>70</v>
      </c>
      <c r="E99" s="75">
        <f>SUM(E$3:E4)</f>
        <v>93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124</v>
      </c>
      <c r="C100" s="75">
        <f>SUM(C$3:C5)</f>
        <v>83</v>
      </c>
      <c r="D100" s="75">
        <f>SUM(D$3:D5)</f>
        <v>116</v>
      </c>
      <c r="E100" s="75">
        <f>SUM(E$3:E5)</f>
        <v>151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170</v>
      </c>
      <c r="C101" s="75">
        <f>SUM(C$3:C6)</f>
        <v>115</v>
      </c>
      <c r="D101" s="75">
        <f>SUM(D$3:D6)</f>
        <v>149</v>
      </c>
      <c r="E101" s="75">
        <f>SUM(E$3:E6)</f>
        <v>183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252</v>
      </c>
      <c r="C102" s="75">
        <f>SUM(C$3:C7)</f>
        <v>147</v>
      </c>
      <c r="D102" s="75">
        <f>SUM(D$3:D7)</f>
        <v>177</v>
      </c>
      <c r="E102" s="75">
        <f>SUM(E$3:E7)</f>
        <v>221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290</v>
      </c>
      <c r="C103" s="75">
        <f>SUM(C$3:C8)</f>
        <v>180</v>
      </c>
      <c r="D103" s="75">
        <f>SUM(D$3:D8)</f>
        <v>207</v>
      </c>
      <c r="E103" s="75">
        <f>SUM(E$3:E8)</f>
        <v>267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331</v>
      </c>
      <c r="C104" s="75">
        <f>SUM(C$3:C9)</f>
        <v>218</v>
      </c>
      <c r="D104" s="75">
        <f>SUM(D$3:D9)</f>
        <v>253</v>
      </c>
      <c r="E104" s="75">
        <f>SUM(E$3:E9)</f>
        <v>331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364</v>
      </c>
      <c r="C105" s="75">
        <f>SUM(C$3:C10)</f>
        <v>256</v>
      </c>
      <c r="D105" s="75">
        <f>SUM(D$3:D10)</f>
        <v>278</v>
      </c>
      <c r="E105" s="75">
        <f>SUM(E$3:E10)</f>
        <v>374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410</v>
      </c>
      <c r="C106" s="75">
        <f>SUM(C$3:C11)</f>
        <v>295</v>
      </c>
      <c r="D106" s="75">
        <f>SUM(D$3:D11)</f>
        <v>319</v>
      </c>
      <c r="E106" s="75">
        <f>SUM(E$3:E11)</f>
        <v>404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462</v>
      </c>
      <c r="C107" s="75">
        <f>SUM(C$3:C12)</f>
        <v>336</v>
      </c>
      <c r="D107" s="75">
        <f>SUM(D$3:D12)</f>
        <v>371</v>
      </c>
      <c r="E107" s="75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526</v>
      </c>
      <c r="C108" s="75">
        <f>SUM(C$3:C13)</f>
        <v>379</v>
      </c>
      <c r="D108" s="75">
        <f>SUM(D$3:D13)</f>
        <v>440</v>
      </c>
      <c r="E108" s="75">
        <f>SUM(E$3:E13)</f>
        <v>538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576</v>
      </c>
      <c r="C109" s="75">
        <f>SUM(C$3:C14)</f>
        <v>425</v>
      </c>
      <c r="D109" s="75">
        <f>SUM(D$3:D14)</f>
        <v>490</v>
      </c>
      <c r="E109" s="75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601</v>
      </c>
      <c r="C110" s="75">
        <f>SUM(C$3:C15)</f>
        <v>471</v>
      </c>
      <c r="D110" s="75">
        <f>SUM(D$3:D15)</f>
        <v>536</v>
      </c>
      <c r="E110" s="75">
        <f>SUM(E$3:E15)</f>
        <v>603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675</v>
      </c>
      <c r="C111" s="75">
        <f>SUM(C$3:C16)</f>
        <v>517</v>
      </c>
      <c r="D111" s="75">
        <f>SUM(D$3:D16)</f>
        <v>594</v>
      </c>
      <c r="E111" s="75">
        <f>SUM(E$3:E16)</f>
        <v>677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703</v>
      </c>
      <c r="C112" s="75">
        <f>SUM(C$3:C17)</f>
        <v>563</v>
      </c>
      <c r="D112" s="75">
        <f>SUM(D$3:D17)</f>
        <v>646</v>
      </c>
      <c r="E112" s="75">
        <f>SUM(E$3:E17)</f>
        <v>734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755</v>
      </c>
      <c r="C113" s="75">
        <f>SUM(C$3:C18)</f>
        <v>609</v>
      </c>
      <c r="D113" s="75">
        <f>SUM(D$3:D18)</f>
        <v>692</v>
      </c>
      <c r="E113" s="75">
        <f>SUM(E$3:E18)</f>
        <v>780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794</v>
      </c>
      <c r="C114" s="75">
        <f>SUM(C$3:C19)</f>
        <v>659</v>
      </c>
      <c r="D114" s="75">
        <f>SUM(D$3:D19)</f>
        <v>735</v>
      </c>
      <c r="E114" s="75">
        <f>SUM(E$3:E19)</f>
        <v>819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851</v>
      </c>
      <c r="C115" s="75">
        <f>SUM(C$3:C20)</f>
        <v>711</v>
      </c>
      <c r="D115" s="75">
        <f>SUM(D$3:D20)</f>
        <v>787</v>
      </c>
      <c r="E115" s="75">
        <f>SUM(E$3:E20)</f>
        <v>865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905</v>
      </c>
      <c r="C116" s="75">
        <f>SUM(C$3:C21)</f>
        <v>763</v>
      </c>
      <c r="D116" s="75">
        <f>SUM(D$3:D21)</f>
        <v>852</v>
      </c>
      <c r="E116" s="75">
        <f>SUM(E$3:E21)</f>
        <v>919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937</v>
      </c>
      <c r="C117" s="75">
        <f>SUM(C$3:C22)</f>
        <v>815</v>
      </c>
      <c r="D117" s="75">
        <f>SUM(D$3:D22)</f>
        <v>884</v>
      </c>
      <c r="E117" s="75">
        <f>SUM(E$3:E22)</f>
        <v>944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1002</v>
      </c>
      <c r="C118" s="75">
        <f>SUM(C$3:C23)</f>
        <v>869</v>
      </c>
      <c r="D118" s="75">
        <f>SUM(D$3:D23)</f>
        <v>922</v>
      </c>
      <c r="E118" s="75">
        <f>SUM(E$3:E23)</f>
        <v>982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1040</v>
      </c>
      <c r="C119" s="75">
        <f>SUM(C$3:C24)</f>
        <v>926</v>
      </c>
      <c r="D119" s="75">
        <f>SUM(D$3:D24)</f>
        <v>979</v>
      </c>
      <c r="E119" s="75">
        <f>SUM(E$3:E24)</f>
        <v>1047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1092</v>
      </c>
      <c r="C120" s="75">
        <f>SUM(C$3:C25)</f>
        <v>984</v>
      </c>
      <c r="D120" s="75">
        <f>SUM(D$3:D25)</f>
        <v>1061</v>
      </c>
      <c r="E120" s="75">
        <f>SUM(E$3:E25)</f>
        <v>1097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1150</v>
      </c>
      <c r="C121" s="75">
        <f>SUM(C$3:C26)</f>
        <v>1048</v>
      </c>
      <c r="D121" s="75">
        <f>SUM(D$3:D26)</f>
        <v>1115</v>
      </c>
      <c r="E121" s="75">
        <f>SUM(E$3:E26)</f>
        <v>1143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1193</v>
      </c>
      <c r="C122" s="75">
        <f>SUM(C$3:C27)</f>
        <v>1113</v>
      </c>
      <c r="D122" s="75">
        <f>SUM(D$3:D27)</f>
        <v>1154</v>
      </c>
      <c r="E122" s="75">
        <f>SUM(E$3:E27)</f>
        <v>1171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1223</v>
      </c>
      <c r="C123" s="75">
        <f>SUM(C$3:C28)</f>
        <v>1182</v>
      </c>
      <c r="D123" s="75">
        <f>SUM(D$3:D28)</f>
        <v>1218</v>
      </c>
      <c r="E123" s="75">
        <f>SUM(E$3:E28)</f>
        <v>1240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1292</v>
      </c>
      <c r="C124" s="75">
        <f>SUM(C$3:C29)</f>
        <v>1256</v>
      </c>
      <c r="D124" s="75">
        <f>SUM(D$3:D29)</f>
        <v>1292</v>
      </c>
      <c r="E124" s="75">
        <f>SUM(E$3:E29)</f>
        <v>1292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1338</v>
      </c>
      <c r="C125" s="75">
        <f>SUM(C$3:C30)</f>
        <v>1338</v>
      </c>
      <c r="D125" s="75">
        <f>SUM(D$3:D30)</f>
        <v>1338</v>
      </c>
      <c r="E125" s="75">
        <f>SUM(E$3:E30)</f>
        <v>1338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F7B8-AC2C-4897-B64D-B4C183ACC9DF}">
  <dimension ref="A1:BK307"/>
  <sheetViews>
    <sheetView topLeftCell="E1" zoomScale="96" zoomScaleNormal="96" workbookViewId="0">
      <selection activeCell="I35" sqref="I35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18 - 24</v>
      </c>
      <c r="G2" s="104">
        <f>Y4</f>
        <v>18</v>
      </c>
      <c r="H2" s="105">
        <f t="shared" ref="H2:H14" si="0">G2+$Y$3</f>
        <v>24</v>
      </c>
      <c r="I2" s="160">
        <f>COUNTIF($B$3:$B$86, "&lt;"&amp;H2)</f>
        <v>2</v>
      </c>
      <c r="J2" s="106">
        <f>I2</f>
        <v>2</v>
      </c>
      <c r="K2" s="107">
        <f t="shared" ref="K2:K14" si="1">J2/$J$15</f>
        <v>7.1428571428571425E-2</v>
      </c>
      <c r="L2" s="108">
        <f t="shared" ref="L2:L14" si="2">I2/$J$15</f>
        <v>7.1428571428571425E-2</v>
      </c>
      <c r="N2" s="128" t="s">
        <v>12</v>
      </c>
      <c r="O2" s="131">
        <f>AVERAGE($B$3:$B$86)</f>
        <v>45.642857142857146</v>
      </c>
      <c r="P2" s="131">
        <f t="shared" ref="P2:Q2" si="3">AVERAGE($B$3:$B$86)</f>
        <v>45.642857142857146</v>
      </c>
      <c r="Q2" s="131">
        <f t="shared" si="3"/>
        <v>45.642857142857146</v>
      </c>
      <c r="R2" s="131">
        <f>AVERAGE($D$3:$D$86)</f>
        <v>45.642857142857146</v>
      </c>
      <c r="V2" s="94" t="s">
        <v>102</v>
      </c>
      <c r="Y2" s="94">
        <f>ROUND(O6/10,0)</f>
        <v>6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47</v>
      </c>
      <c r="C3" s="110">
        <v>23</v>
      </c>
      <c r="D3" s="111">
        <v>23</v>
      </c>
      <c r="E3" s="112">
        <v>43</v>
      </c>
      <c r="F3" s="113" t="str">
        <f t="shared" ref="F3:F14" si="4">G3&amp;" - "&amp;H3</f>
        <v>24 - 30</v>
      </c>
      <c r="G3" s="114">
        <f>H2</f>
        <v>24</v>
      </c>
      <c r="H3" s="115">
        <f t="shared" si="0"/>
        <v>30</v>
      </c>
      <c r="I3" s="160">
        <f t="shared" ref="I3:I14" si="5">COUNTIF($B$3:$B$86, "&lt;"&amp;H3)</f>
        <v>4</v>
      </c>
      <c r="J3" s="116">
        <f>I3-I2</f>
        <v>2</v>
      </c>
      <c r="K3" s="117">
        <f t="shared" si="1"/>
        <v>7.1428571428571425E-2</v>
      </c>
      <c r="L3" s="118">
        <f t="shared" si="2"/>
        <v>0.14285714285714285</v>
      </c>
      <c r="N3" s="152" t="s">
        <v>99</v>
      </c>
      <c r="O3" s="158">
        <f>MEDIAN(B$3:B$86)</f>
        <v>44</v>
      </c>
      <c r="P3" s="158">
        <f t="shared" ref="P3:R3" si="6">MEDIAN(C$3:C$86)</f>
        <v>44</v>
      </c>
      <c r="Q3" s="158">
        <f t="shared" si="6"/>
        <v>44</v>
      </c>
      <c r="R3" s="158">
        <f t="shared" si="6"/>
        <v>44</v>
      </c>
      <c r="V3" s="94" t="s">
        <v>103</v>
      </c>
      <c r="Y3" s="94">
        <f>ROUND(Y2,-LEN(Y2)+1)</f>
        <v>6</v>
      </c>
      <c r="AN3" s="97">
        <v>1</v>
      </c>
      <c r="AO3" s="97">
        <f ca="1">ABS(_xlfn.NORM.INV(RAND(),$AQ$1,$AS$1))</f>
        <v>20.603319655614481</v>
      </c>
      <c r="AP3" s="97">
        <f ca="1">SMALL($AO$3:$AO$30,ROWS(AO$3:AO3))</f>
        <v>18.573325515735583</v>
      </c>
      <c r="AQ3" s="119">
        <f ca="1">AR3+RAND()</f>
        <v>1.61591956963718</v>
      </c>
      <c r="AR3" s="119">
        <v>1</v>
      </c>
      <c r="AS3" s="86">
        <f ca="1">ROUNDUP(AP3*AQ3,0)</f>
        <v>31</v>
      </c>
      <c r="AT3" s="86">
        <f ca="1">RAND()</f>
        <v>0.66876918621960102</v>
      </c>
      <c r="AU3" s="86">
        <f ca="1">INDEX($AS$3:$AS$30,MATCH(SMALL($AT$3:$AT$30,ROWS(AT$3:AT3)),$AT$3:$AT$30,0))</f>
        <v>35</v>
      </c>
      <c r="AV3" s="86">
        <f ca="1">SMALL($AS$3:$AS$30,ROWS(AV$3:AV3))</f>
        <v>24</v>
      </c>
      <c r="AW3" s="94">
        <f ca="1">VLOOKUP(SMALL($BB$3:$BB$16,AX3),$BB$3:$BC$30,2,0)</f>
        <v>41</v>
      </c>
      <c r="AX3" s="94">
        <v>1</v>
      </c>
      <c r="BA3" s="94">
        <v>1</v>
      </c>
      <c r="BB3" s="94">
        <f ca="1">RAND()</f>
        <v>0.74221396345077317</v>
      </c>
      <c r="BC3" s="94">
        <f ca="1">AV3</f>
        <v>24</v>
      </c>
    </row>
    <row r="4" spans="1:55" ht="17.25" thickBot="1" x14ac:dyDescent="0.35">
      <c r="A4" s="9">
        <v>2</v>
      </c>
      <c r="B4" s="109">
        <v>51</v>
      </c>
      <c r="C4" s="110">
        <v>23</v>
      </c>
      <c r="D4" s="111">
        <v>43</v>
      </c>
      <c r="E4" s="112">
        <v>48</v>
      </c>
      <c r="F4" s="113" t="str">
        <f t="shared" si="4"/>
        <v>30 - 36</v>
      </c>
      <c r="G4" s="114">
        <f t="shared" ref="G4:G13" si="7">H3</f>
        <v>30</v>
      </c>
      <c r="H4" s="115">
        <f t="shared" si="0"/>
        <v>36</v>
      </c>
      <c r="I4" s="160">
        <f t="shared" si="5"/>
        <v>7</v>
      </c>
      <c r="J4" s="116">
        <f t="shared" ref="J4:J14" si="8">I4-I3</f>
        <v>3</v>
      </c>
      <c r="K4" s="117">
        <f t="shared" si="1"/>
        <v>0.10714285714285714</v>
      </c>
      <c r="L4" s="118">
        <f t="shared" si="2"/>
        <v>0.25</v>
      </c>
      <c r="N4" s="129" t="s">
        <v>13</v>
      </c>
      <c r="O4" s="132">
        <f>MAX(B$3:B$86)</f>
        <v>83</v>
      </c>
      <c r="P4" s="132">
        <f t="shared" ref="P4:R4" si="9">MAX(C$3:C$86)</f>
        <v>83</v>
      </c>
      <c r="Q4" s="132">
        <f t="shared" si="9"/>
        <v>83</v>
      </c>
      <c r="R4" s="132">
        <f t="shared" si="9"/>
        <v>83</v>
      </c>
      <c r="V4" s="94" t="s">
        <v>104</v>
      </c>
      <c r="Y4" s="94">
        <f>Y3*INT(O5/Y3)</f>
        <v>18</v>
      </c>
      <c r="AN4" s="97">
        <v>2</v>
      </c>
      <c r="AO4" s="97">
        <f t="shared" ref="AO4:AO30" ca="1" si="10">ABS(_xlfn.NORM.INV(RAND(),$AQ$1,$AS$1))</f>
        <v>26.495761217210845</v>
      </c>
      <c r="AP4" s="97">
        <f ca="1">SMALL($AO$3:$AO$30,ROWS(AO$3:AO4))</f>
        <v>19.248519714127021</v>
      </c>
      <c r="AQ4" s="119">
        <f t="shared" ref="AQ4:AQ30" ca="1" si="11">AR4+RAND()</f>
        <v>2.0378006002703088</v>
      </c>
      <c r="AR4" s="119">
        <v>1.5</v>
      </c>
      <c r="AS4" s="86">
        <f t="shared" ref="AS4:AS30" ca="1" si="12">ROUNDUP(AP4*AQ4,0)</f>
        <v>40</v>
      </c>
      <c r="AT4" s="86">
        <f t="shared" ref="AT4:AT30" ca="1" si="13">RAND()</f>
        <v>0.83725611678411738</v>
      </c>
      <c r="AU4" s="86">
        <f ca="1">INDEX($AS$3:$AS$30,MATCH(SMALL($AT$3:$AT$30,ROWS(AT$3:AT4)),$AT$3:$AT$30,0))</f>
        <v>48</v>
      </c>
      <c r="AV4" s="86">
        <f ca="1">SMALL($AS$3:$AS$30,ROWS(AV$3:AV4))</f>
        <v>27</v>
      </c>
      <c r="AW4" s="94">
        <f ca="1">VLOOKUP(SMALL($BB$17:$BB$30,AX4),$BB$17:$BC$30,2,0)</f>
        <v>56</v>
      </c>
      <c r="AX4" s="94">
        <v>1</v>
      </c>
      <c r="BA4" s="94">
        <v>2</v>
      </c>
      <c r="BB4" s="94">
        <f t="shared" ref="BB4:BB30" ca="1" si="14">RAND()</f>
        <v>0.61317003696787942</v>
      </c>
      <c r="BC4" s="94">
        <f t="shared" ref="BC4:BC30" ca="1" si="15">AV4</f>
        <v>27</v>
      </c>
    </row>
    <row r="5" spans="1:55" ht="17.25" thickBot="1" x14ac:dyDescent="0.35">
      <c r="A5" s="9">
        <v>3</v>
      </c>
      <c r="B5" s="109">
        <v>43</v>
      </c>
      <c r="C5" s="110">
        <v>26</v>
      </c>
      <c r="D5" s="111">
        <v>51</v>
      </c>
      <c r="E5" s="112">
        <v>61</v>
      </c>
      <c r="F5" s="113" t="str">
        <f t="shared" si="4"/>
        <v>36 - 42</v>
      </c>
      <c r="G5" s="114">
        <f t="shared" si="7"/>
        <v>36</v>
      </c>
      <c r="H5" s="115">
        <f t="shared" si="0"/>
        <v>42</v>
      </c>
      <c r="I5" s="160">
        <f t="shared" si="5"/>
        <v>11</v>
      </c>
      <c r="J5" s="116">
        <f t="shared" si="8"/>
        <v>4</v>
      </c>
      <c r="K5" s="117">
        <f t="shared" si="1"/>
        <v>0.14285714285714285</v>
      </c>
      <c r="L5" s="118">
        <f t="shared" si="2"/>
        <v>0.39285714285714285</v>
      </c>
      <c r="N5" s="129" t="s">
        <v>14</v>
      </c>
      <c r="O5" s="132">
        <f>MIN(B$3:B$84)</f>
        <v>23</v>
      </c>
      <c r="P5" s="132">
        <f t="shared" ref="P5:R5" si="16">MIN(C$3:C$84)</f>
        <v>23</v>
      </c>
      <c r="Q5" s="132">
        <f t="shared" si="16"/>
        <v>23</v>
      </c>
      <c r="R5" s="132">
        <f t="shared" si="16"/>
        <v>23</v>
      </c>
      <c r="V5" s="94" t="s">
        <v>101</v>
      </c>
      <c r="Y5" s="94">
        <f>ROUNDUP(O4/Y3,0)</f>
        <v>14</v>
      </c>
      <c r="AN5" s="97">
        <v>3</v>
      </c>
      <c r="AO5" s="97">
        <f t="shared" ca="1" si="10"/>
        <v>22.010131115200053</v>
      </c>
      <c r="AP5" s="97">
        <f ca="1">SMALL($AO$3:$AO$30,ROWS(AO$3:AO5))</f>
        <v>20.603319655614481</v>
      </c>
      <c r="AQ5" s="119">
        <f t="shared" ca="1" si="11"/>
        <v>2.0410993350710078</v>
      </c>
      <c r="AR5" s="119">
        <v>2</v>
      </c>
      <c r="AS5" s="86">
        <f t="shared" ca="1" si="12"/>
        <v>43</v>
      </c>
      <c r="AT5" s="86">
        <f t="shared" ca="1" si="13"/>
        <v>0.576496196741491</v>
      </c>
      <c r="AU5" s="86">
        <f ca="1">INDEX($AS$3:$AS$30,MATCH(SMALL($AT$3:$AT$30,ROWS(AT$3:AT5)),$AT$3:$AT$30,0))</f>
        <v>46</v>
      </c>
      <c r="AV5" s="86">
        <f ca="1">SMALL($AS$3:$AS$30,ROWS(AV$3:AV5))</f>
        <v>30</v>
      </c>
      <c r="AW5" s="94">
        <f ca="1">VLOOKUP(SMALL($BB$17:$BB$30,AX5),$BB$17:$BC$30,2,0)</f>
        <v>51</v>
      </c>
      <c r="AX5" s="94">
        <v>2</v>
      </c>
      <c r="BA5" s="94">
        <v>3</v>
      </c>
      <c r="BB5" s="94">
        <f t="shared" ca="1" si="14"/>
        <v>0.66735868423571054</v>
      </c>
      <c r="BC5" s="94">
        <f t="shared" ca="1" si="15"/>
        <v>30</v>
      </c>
    </row>
    <row r="6" spans="1:55" ht="17.25" thickBot="1" x14ac:dyDescent="0.35">
      <c r="A6" s="9">
        <v>4</v>
      </c>
      <c r="B6" s="109">
        <v>32</v>
      </c>
      <c r="C6" s="110">
        <v>27</v>
      </c>
      <c r="D6" s="111">
        <v>23</v>
      </c>
      <c r="E6" s="112">
        <v>23</v>
      </c>
      <c r="F6" s="113" t="str">
        <f t="shared" si="4"/>
        <v>42 - 48</v>
      </c>
      <c r="G6" s="114">
        <f t="shared" si="7"/>
        <v>42</v>
      </c>
      <c r="H6" s="115">
        <f t="shared" si="0"/>
        <v>48</v>
      </c>
      <c r="I6" s="160">
        <f t="shared" si="5"/>
        <v>18</v>
      </c>
      <c r="J6" s="116">
        <f t="shared" si="8"/>
        <v>7</v>
      </c>
      <c r="K6" s="117">
        <f t="shared" si="1"/>
        <v>0.25</v>
      </c>
      <c r="L6" s="118">
        <f t="shared" si="2"/>
        <v>0.6428571428571429</v>
      </c>
      <c r="N6" s="129" t="s">
        <v>5</v>
      </c>
      <c r="O6" s="132">
        <f>O4-O5</f>
        <v>60</v>
      </c>
      <c r="P6" s="132">
        <f t="shared" ref="P6:R6" si="17">P4-P5</f>
        <v>60</v>
      </c>
      <c r="Q6" s="132">
        <f t="shared" si="17"/>
        <v>60</v>
      </c>
      <c r="R6" s="132">
        <f t="shared" si="17"/>
        <v>60</v>
      </c>
      <c r="V6" s="102" t="s">
        <v>105</v>
      </c>
      <c r="W6" s="102"/>
      <c r="X6" s="102"/>
      <c r="Y6" s="94">
        <f>Y5*Y3</f>
        <v>84</v>
      </c>
      <c r="AN6" s="97">
        <v>4</v>
      </c>
      <c r="AO6" s="97">
        <f t="shared" ca="1" si="10"/>
        <v>23.631214689223953</v>
      </c>
      <c r="AP6" s="97">
        <f ca="1">SMALL($AO$3:$AO$30,ROWS(AO$3:AO6))</f>
        <v>20.696016776672984</v>
      </c>
      <c r="AQ6" s="119">
        <f t="shared" ca="1" si="11"/>
        <v>1.8875822853087059</v>
      </c>
      <c r="AR6" s="119">
        <v>1</v>
      </c>
      <c r="AS6" s="86">
        <f t="shared" ca="1" si="12"/>
        <v>40</v>
      </c>
      <c r="AT6" s="86">
        <f t="shared" ca="1" si="13"/>
        <v>0.43784497163875269</v>
      </c>
      <c r="AU6" s="86">
        <f ca="1">INDEX($AS$3:$AS$30,MATCH(SMALL($AT$3:$AT$30,ROWS(AT$3:AT6)),$AT$3:$AT$30,0))</f>
        <v>51</v>
      </c>
      <c r="AV6" s="86">
        <f ca="1">SMALL($AS$3:$AS$30,ROWS(AV$3:AV6))</f>
        <v>31</v>
      </c>
      <c r="AW6" s="94">
        <f ca="1">VLOOKUP(SMALL($BB$3:$BB$16,AX6),$BB$3:$BC$30,2,0)</f>
        <v>35</v>
      </c>
      <c r="AX6" s="94">
        <v>2</v>
      </c>
      <c r="BA6" s="94">
        <v>4</v>
      </c>
      <c r="BB6" s="94">
        <f t="shared" ca="1" si="14"/>
        <v>0.16957277692750539</v>
      </c>
      <c r="BC6" s="94">
        <f t="shared" ca="1" si="15"/>
        <v>31</v>
      </c>
    </row>
    <row r="7" spans="1:55" ht="17.25" thickBot="1" x14ac:dyDescent="0.35">
      <c r="A7" s="9">
        <v>5</v>
      </c>
      <c r="B7" s="109">
        <v>58</v>
      </c>
      <c r="C7" s="110">
        <v>32</v>
      </c>
      <c r="D7" s="111">
        <v>26</v>
      </c>
      <c r="E7" s="112">
        <v>40</v>
      </c>
      <c r="F7" s="113" t="str">
        <f t="shared" si="4"/>
        <v>48 - 54</v>
      </c>
      <c r="G7" s="114">
        <f t="shared" si="7"/>
        <v>48</v>
      </c>
      <c r="H7" s="115">
        <f t="shared" si="0"/>
        <v>54</v>
      </c>
      <c r="I7" s="160">
        <f t="shared" si="5"/>
        <v>21</v>
      </c>
      <c r="J7" s="116">
        <f t="shared" si="8"/>
        <v>3</v>
      </c>
      <c r="K7" s="117">
        <f t="shared" si="1"/>
        <v>0.10714285714285714</v>
      </c>
      <c r="L7" s="118">
        <f t="shared" si="2"/>
        <v>0.75</v>
      </c>
      <c r="N7" s="129" t="s">
        <v>15</v>
      </c>
      <c r="O7" s="132">
        <f>_xlfn.STDEV.S(B$3:B$86)</f>
        <v>15.01903554065402</v>
      </c>
      <c r="P7" s="132">
        <f t="shared" ref="P7:R7" si="18">_xlfn.STDEV.S(C$3:C$86)</f>
        <v>15.01903554065402</v>
      </c>
      <c r="Q7" s="132">
        <f t="shared" si="18"/>
        <v>15.01903554065402</v>
      </c>
      <c r="R7" s="132">
        <f t="shared" si="18"/>
        <v>15.01903554065402</v>
      </c>
      <c r="V7" s="94" t="s">
        <v>106</v>
      </c>
      <c r="Y7" s="94">
        <v>4</v>
      </c>
      <c r="AN7" s="97">
        <v>5</v>
      </c>
      <c r="AO7" s="97">
        <f t="shared" ca="1" si="10"/>
        <v>26.087508182025434</v>
      </c>
      <c r="AP7" s="97">
        <f ca="1">SMALL($AO$3:$AO$30,ROWS(AO$3:AO7))</f>
        <v>20.857445776631341</v>
      </c>
      <c r="AQ7" s="119">
        <f t="shared" ca="1" si="11"/>
        <v>1.8302206819469911</v>
      </c>
      <c r="AR7" s="119">
        <f>AR3</f>
        <v>1</v>
      </c>
      <c r="AS7" s="86">
        <f t="shared" ca="1" si="12"/>
        <v>39</v>
      </c>
      <c r="AT7" s="86">
        <f t="shared" ca="1" si="13"/>
        <v>0.36276840482602268</v>
      </c>
      <c r="AU7" s="86">
        <f ca="1">INDEX($AS$3:$AS$30,MATCH(SMALL($AT$3:$AT$30,ROWS(AT$3:AT7)),$AT$3:$AT$30,0))</f>
        <v>32</v>
      </c>
      <c r="AV7" s="86">
        <f ca="1">SMALL($AS$3:$AS$30,ROWS(AV$3:AV7))</f>
        <v>32</v>
      </c>
      <c r="AW7" s="94">
        <f ca="1">VLOOKUP(SMALL($BB$3:$BB$16,AX7),$BB$3:$BC$30,2,0)</f>
        <v>31</v>
      </c>
      <c r="AX7" s="94">
        <f>2+AX3</f>
        <v>3</v>
      </c>
      <c r="BA7" s="94">
        <v>5</v>
      </c>
      <c r="BB7" s="94">
        <f t="shared" ca="1" si="14"/>
        <v>0.52447085831811591</v>
      </c>
      <c r="BC7" s="94">
        <f t="shared" ca="1" si="15"/>
        <v>32</v>
      </c>
    </row>
    <row r="8" spans="1:55" ht="17.25" thickBot="1" x14ac:dyDescent="0.35">
      <c r="A8" s="9">
        <v>6</v>
      </c>
      <c r="B8" s="109">
        <v>33</v>
      </c>
      <c r="C8" s="110">
        <v>33</v>
      </c>
      <c r="D8" s="111">
        <v>32</v>
      </c>
      <c r="E8" s="112">
        <v>73</v>
      </c>
      <c r="F8" s="113" t="str">
        <f t="shared" si="4"/>
        <v>54 - 60</v>
      </c>
      <c r="G8" s="114">
        <f t="shared" si="7"/>
        <v>54</v>
      </c>
      <c r="H8" s="115">
        <f t="shared" si="0"/>
        <v>60</v>
      </c>
      <c r="I8" s="160">
        <f t="shared" si="5"/>
        <v>23</v>
      </c>
      <c r="J8" s="116">
        <f t="shared" si="8"/>
        <v>2</v>
      </c>
      <c r="K8" s="117">
        <f t="shared" si="1"/>
        <v>7.1428571428571425E-2</v>
      </c>
      <c r="L8" s="118">
        <f t="shared" si="2"/>
        <v>0.8214285714285714</v>
      </c>
      <c r="N8" s="129" t="s">
        <v>16</v>
      </c>
      <c r="O8" s="132">
        <f>O7/O2</f>
        <v>0.32905555175141826</v>
      </c>
      <c r="P8" s="132">
        <f t="shared" ref="P8:R8" si="19">P7/P2</f>
        <v>0.32905555175141826</v>
      </c>
      <c r="Q8" s="132">
        <f t="shared" si="19"/>
        <v>0.32905555175141826</v>
      </c>
      <c r="R8" s="132">
        <f t="shared" si="19"/>
        <v>0.32905555175141826</v>
      </c>
      <c r="AN8" s="97">
        <v>6</v>
      </c>
      <c r="AO8" s="97">
        <f t="shared" ca="1" si="10"/>
        <v>18.573325515735583</v>
      </c>
      <c r="AP8" s="97">
        <f ca="1">SMALL($AO$3:$AO$30,ROWS(AO$3:AO8))</f>
        <v>21.332779175031121</v>
      </c>
      <c r="AQ8" s="119">
        <f t="shared" ca="1" si="11"/>
        <v>2.3678263104871338</v>
      </c>
      <c r="AR8" s="119">
        <f t="shared" ref="AR8:AR30" si="20">AR4</f>
        <v>1.5</v>
      </c>
      <c r="AS8" s="86">
        <f t="shared" ca="1" si="12"/>
        <v>51</v>
      </c>
      <c r="AT8" s="86">
        <f t="shared" ca="1" si="13"/>
        <v>6.4172573417549783E-2</v>
      </c>
      <c r="AU8" s="86">
        <f ca="1">INDEX($AS$3:$AS$30,MATCH(SMALL($AT$3:$AT$30,ROWS(AT$3:AT8)),$AT$3:$AT$30,0))</f>
        <v>38</v>
      </c>
      <c r="AV8" s="86">
        <f ca="1">SMALL($AS$3:$AS$30,ROWS(AV$3:AV8))</f>
        <v>33</v>
      </c>
      <c r="AW8" s="94">
        <f ca="1">VLOOKUP(SMALL($BB$17:$BB$30,AX8),$BB$17:$BC$30,2,0)</f>
        <v>67</v>
      </c>
      <c r="AX8" s="94">
        <f>2+AX4</f>
        <v>3</v>
      </c>
      <c r="BA8" s="94">
        <v>6</v>
      </c>
      <c r="BB8" s="94">
        <f t="shared" ca="1" si="14"/>
        <v>0.69055003488434707</v>
      </c>
      <c r="BC8" s="94">
        <f t="shared" ca="1" si="15"/>
        <v>33</v>
      </c>
    </row>
    <row r="9" spans="1:55" ht="17.25" thickBot="1" x14ac:dyDescent="0.35">
      <c r="A9" s="9">
        <v>7</v>
      </c>
      <c r="B9" s="109">
        <v>23</v>
      </c>
      <c r="C9" s="110">
        <v>35</v>
      </c>
      <c r="D9" s="111">
        <v>61</v>
      </c>
      <c r="E9" s="112">
        <v>83</v>
      </c>
      <c r="F9" s="113" t="str">
        <f t="shared" si="4"/>
        <v>60 - 66</v>
      </c>
      <c r="G9" s="114">
        <f t="shared" si="7"/>
        <v>60</v>
      </c>
      <c r="H9" s="115">
        <f t="shared" si="0"/>
        <v>66</v>
      </c>
      <c r="I9" s="160">
        <f t="shared" si="5"/>
        <v>25</v>
      </c>
      <c r="J9" s="116">
        <f t="shared" si="8"/>
        <v>2</v>
      </c>
      <c r="K9" s="117">
        <f t="shared" si="1"/>
        <v>7.1428571428571425E-2</v>
      </c>
      <c r="L9" s="118">
        <f t="shared" si="2"/>
        <v>0.8928571428571429</v>
      </c>
      <c r="N9" s="152" t="s">
        <v>100</v>
      </c>
      <c r="O9" s="153">
        <f>O2/O3</f>
        <v>1.0373376623376624</v>
      </c>
      <c r="P9" s="153">
        <f t="shared" ref="P9:R9" si="21">P2/P3</f>
        <v>1.0373376623376624</v>
      </c>
      <c r="Q9" s="153">
        <f t="shared" si="21"/>
        <v>1.0373376623376624</v>
      </c>
      <c r="R9" s="153">
        <f t="shared" si="21"/>
        <v>1.0373376623376624</v>
      </c>
      <c r="AN9" s="97">
        <v>8</v>
      </c>
      <c r="AO9" s="97">
        <f t="shared" ca="1" si="10"/>
        <v>30.663679822175887</v>
      </c>
      <c r="AP9" s="97">
        <f ca="1">SMALL($AO$3:$AO$30,ROWS(AO$3:AO9))</f>
        <v>21.646504844551867</v>
      </c>
      <c r="AQ9" s="119">
        <f t="shared" ca="1" si="11"/>
        <v>2.225013483285863</v>
      </c>
      <c r="AR9" s="119">
        <f t="shared" si="20"/>
        <v>2</v>
      </c>
      <c r="AS9" s="86">
        <f t="shared" ca="1" si="12"/>
        <v>49</v>
      </c>
      <c r="AT9" s="86">
        <f t="shared" ca="1" si="13"/>
        <v>0.46350408721648462</v>
      </c>
      <c r="AU9" s="86">
        <f ca="1">INDEX($AS$3:$AS$30,MATCH(SMALL($AT$3:$AT$30,ROWS(AT$3:AT9)),$AT$3:$AT$30,0))</f>
        <v>63</v>
      </c>
      <c r="AV9" s="86">
        <f ca="1">SMALL($AS$3:$AS$30,ROWS(AV$3:AV9))</f>
        <v>35</v>
      </c>
      <c r="AW9" s="94">
        <f ca="1">VLOOKUP(SMALL($BB$17:$BB$30,AX9),$BB$17:$BC$30,2,0)</f>
        <v>49</v>
      </c>
      <c r="AX9" s="94">
        <f>2+AX5</f>
        <v>4</v>
      </c>
      <c r="BA9" s="94">
        <v>7</v>
      </c>
      <c r="BB9" s="94">
        <f t="shared" ca="1" si="14"/>
        <v>0.14486054804696447</v>
      </c>
      <c r="BC9" s="94">
        <f t="shared" ca="1" si="15"/>
        <v>35</v>
      </c>
    </row>
    <row r="10" spans="1:55" ht="17.25" thickBot="1" x14ac:dyDescent="0.35">
      <c r="A10" s="9">
        <v>8</v>
      </c>
      <c r="B10" s="109">
        <v>44</v>
      </c>
      <c r="C10" s="110">
        <v>36</v>
      </c>
      <c r="D10" s="111">
        <v>33</v>
      </c>
      <c r="E10" s="112">
        <v>35</v>
      </c>
      <c r="F10" s="113" t="str">
        <f t="shared" si="4"/>
        <v>66 - 72</v>
      </c>
      <c r="G10" s="114">
        <f t="shared" si="7"/>
        <v>66</v>
      </c>
      <c r="H10" s="115">
        <f t="shared" si="0"/>
        <v>72</v>
      </c>
      <c r="I10" s="160">
        <f t="shared" si="5"/>
        <v>26</v>
      </c>
      <c r="J10" s="116">
        <f t="shared" si="8"/>
        <v>1</v>
      </c>
      <c r="K10" s="117">
        <f t="shared" si="1"/>
        <v>3.5714285714285712E-2</v>
      </c>
      <c r="L10" s="118">
        <f t="shared" si="2"/>
        <v>0.9285714285714286</v>
      </c>
      <c r="N10" s="130" t="s">
        <v>91</v>
      </c>
      <c r="O10" s="133">
        <f>O6/O2</f>
        <v>1.3145539906103285</v>
      </c>
      <c r="P10" s="133">
        <f t="shared" ref="P10:R10" si="22">P6/P2</f>
        <v>1.3145539906103285</v>
      </c>
      <c r="Q10" s="133">
        <f t="shared" si="22"/>
        <v>1.3145539906103285</v>
      </c>
      <c r="R10" s="133">
        <f t="shared" si="22"/>
        <v>1.3145539906103285</v>
      </c>
      <c r="AN10" s="97">
        <v>7</v>
      </c>
      <c r="AO10" s="97">
        <f t="shared" ca="1" si="10"/>
        <v>23.765857911705339</v>
      </c>
      <c r="AP10" s="97">
        <f ca="1">SMALL($AO$3:$AO$30,ROWS(AO$3:AO10))</f>
        <v>22.010131115200053</v>
      </c>
      <c r="AQ10" s="119">
        <f t="shared" ca="1" si="11"/>
        <v>1.5676192895519099</v>
      </c>
      <c r="AR10" s="119">
        <f t="shared" si="20"/>
        <v>1</v>
      </c>
      <c r="AS10" s="86">
        <f t="shared" ca="1" si="12"/>
        <v>35</v>
      </c>
      <c r="AT10" s="86">
        <f t="shared" ca="1" si="13"/>
        <v>1.3352625943526597E-2</v>
      </c>
      <c r="AU10" s="86">
        <f ca="1">INDEX($AS$3:$AS$30,MATCH(SMALL($AT$3:$AT$30,ROWS(AT$3:AT10)),$AT$3:$AT$30,0))</f>
        <v>33</v>
      </c>
      <c r="AV10" s="86">
        <f ca="1">SMALL($AS$3:$AS$30,ROWS(AV$3:AV10))</f>
        <v>38</v>
      </c>
      <c r="AW10" s="94">
        <f ca="1">VLOOKUP(SMALL($BB$3:$BB$16,AX10),$BB$3:$BC$30,2,0)</f>
        <v>38</v>
      </c>
      <c r="AX10" s="94">
        <f>2+AX6</f>
        <v>4</v>
      </c>
      <c r="BA10" s="94">
        <v>8</v>
      </c>
      <c r="BB10" s="94">
        <f t="shared" ca="1" si="14"/>
        <v>0.24509569538676579</v>
      </c>
      <c r="BC10" s="94">
        <f t="shared" ca="1" si="15"/>
        <v>38</v>
      </c>
    </row>
    <row r="11" spans="1:55" ht="17.25" thickBot="1" x14ac:dyDescent="0.35">
      <c r="A11" s="9">
        <v>9</v>
      </c>
      <c r="B11" s="109">
        <v>40</v>
      </c>
      <c r="C11" s="110">
        <v>38</v>
      </c>
      <c r="D11" s="111">
        <v>27</v>
      </c>
      <c r="E11" s="112">
        <v>36</v>
      </c>
      <c r="F11" s="113" t="str">
        <f t="shared" si="4"/>
        <v>72 - 78</v>
      </c>
      <c r="G11" s="114">
        <f t="shared" si="7"/>
        <v>72</v>
      </c>
      <c r="H11" s="115">
        <f t="shared" si="0"/>
        <v>78</v>
      </c>
      <c r="I11" s="160">
        <f t="shared" si="5"/>
        <v>27</v>
      </c>
      <c r="J11" s="116">
        <f t="shared" si="8"/>
        <v>1</v>
      </c>
      <c r="K11" s="117">
        <f t="shared" si="1"/>
        <v>3.5714285714285712E-2</v>
      </c>
      <c r="L11" s="118">
        <f t="shared" si="2"/>
        <v>0.9642857142857143</v>
      </c>
      <c r="AN11" s="97">
        <v>12</v>
      </c>
      <c r="AO11" s="97">
        <f t="shared" ca="1" si="10"/>
        <v>28.761242459151283</v>
      </c>
      <c r="AP11" s="97">
        <f ca="1">SMALL($AO$3:$AO$30,ROWS(AO$3:AO11))</f>
        <v>22.446312113701527</v>
      </c>
      <c r="AQ11" s="119">
        <f t="shared" ca="1" si="11"/>
        <v>1.0546964592629666</v>
      </c>
      <c r="AR11" s="119">
        <f t="shared" si="20"/>
        <v>1</v>
      </c>
      <c r="AS11" s="86">
        <f t="shared" ca="1" si="12"/>
        <v>24</v>
      </c>
      <c r="AT11" s="86">
        <f t="shared" ca="1" si="13"/>
        <v>0.51842597245538025</v>
      </c>
      <c r="AU11" s="86">
        <f ca="1">INDEX($AS$3:$AS$30,MATCH(SMALL($AT$3:$AT$30,ROWS(AT$3:AT11)),$AT$3:$AT$30,0))</f>
        <v>41</v>
      </c>
      <c r="AV11" s="86">
        <f ca="1">SMALL($AS$3:$AS$30,ROWS(AV$3:AV11))</f>
        <v>38</v>
      </c>
      <c r="AW11" s="94">
        <f ca="1">VLOOKUP(SMALL($BB$3:$BB$16,AX11),$BB$3:$BC$30,2,0)</f>
        <v>40</v>
      </c>
      <c r="AX11" s="94">
        <f t="shared" ref="AX11:AX30" si="23">2+AX7</f>
        <v>5</v>
      </c>
      <c r="BA11" s="94">
        <v>9</v>
      </c>
      <c r="BB11" s="94">
        <f t="shared" ca="1" si="14"/>
        <v>0.59664559391337713</v>
      </c>
      <c r="BC11" s="94">
        <f t="shared" ca="1" si="15"/>
        <v>38</v>
      </c>
    </row>
    <row r="12" spans="1:55" ht="17.25" thickBot="1" x14ac:dyDescent="0.35">
      <c r="A12" s="9">
        <v>10</v>
      </c>
      <c r="B12" s="109">
        <v>39</v>
      </c>
      <c r="C12" s="110">
        <v>39</v>
      </c>
      <c r="D12" s="111">
        <v>44</v>
      </c>
      <c r="E12" s="112">
        <v>44</v>
      </c>
      <c r="F12" s="113" t="str">
        <f t="shared" si="4"/>
        <v>78 - 84</v>
      </c>
      <c r="G12" s="114">
        <f t="shared" si="7"/>
        <v>78</v>
      </c>
      <c r="H12" s="115">
        <f t="shared" si="0"/>
        <v>84</v>
      </c>
      <c r="I12" s="160">
        <f t="shared" si="5"/>
        <v>28</v>
      </c>
      <c r="J12" s="116">
        <f t="shared" si="8"/>
        <v>1</v>
      </c>
      <c r="K12" s="117">
        <f t="shared" si="1"/>
        <v>3.5714285714285712E-2</v>
      </c>
      <c r="L12" s="118">
        <f t="shared" si="2"/>
        <v>1</v>
      </c>
      <c r="AN12" s="97">
        <v>9</v>
      </c>
      <c r="AO12" s="97">
        <f t="shared" ca="1" si="10"/>
        <v>23.611910467738241</v>
      </c>
      <c r="AP12" s="97">
        <f ca="1">SMALL($AO$3:$AO$30,ROWS(AO$3:AO12))</f>
        <v>22.844568575309939</v>
      </c>
      <c r="AQ12" s="119">
        <f t="shared" ca="1" si="11"/>
        <v>2.1986234477248026</v>
      </c>
      <c r="AR12" s="119">
        <f t="shared" si="20"/>
        <v>1.5</v>
      </c>
      <c r="AS12" s="86">
        <f t="shared" ca="1" si="12"/>
        <v>51</v>
      </c>
      <c r="AT12" s="86">
        <f t="shared" ca="1" si="13"/>
        <v>0.87605849034055105</v>
      </c>
      <c r="AU12" s="86">
        <f ca="1">INDEX($AS$3:$AS$30,MATCH(SMALL($AT$3:$AT$30,ROWS(AT$3:AT12)),$AT$3:$AT$30,0))</f>
        <v>67</v>
      </c>
      <c r="AV12" s="86">
        <f ca="1">SMALL($AS$3:$AS$30,ROWS(AV$3:AV12))</f>
        <v>39</v>
      </c>
      <c r="AW12" s="94">
        <f ca="1">VLOOKUP(SMALL($BB$17:$BB$30,AX12),$BB$17:$BC$30,2,0)</f>
        <v>48</v>
      </c>
      <c r="AX12" s="94">
        <f t="shared" si="23"/>
        <v>5</v>
      </c>
      <c r="BA12" s="94">
        <v>10</v>
      </c>
      <c r="BB12" s="94">
        <f t="shared" ca="1" si="14"/>
        <v>0.77288356009252734</v>
      </c>
      <c r="BC12" s="94">
        <f t="shared" ca="1" si="15"/>
        <v>39</v>
      </c>
    </row>
    <row r="13" spans="1:55" ht="17.25" thickBot="1" x14ac:dyDescent="0.35">
      <c r="A13" s="9">
        <v>11</v>
      </c>
      <c r="B13" s="109">
        <v>46</v>
      </c>
      <c r="C13" s="110">
        <v>40</v>
      </c>
      <c r="D13" s="111">
        <v>58</v>
      </c>
      <c r="E13" s="112">
        <v>46</v>
      </c>
      <c r="F13" s="113" t="str">
        <f t="shared" si="4"/>
        <v>84 - 90</v>
      </c>
      <c r="G13" s="114">
        <f t="shared" si="7"/>
        <v>84</v>
      </c>
      <c r="H13" s="115">
        <f t="shared" si="0"/>
        <v>90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31.558926962291938</v>
      </c>
      <c r="AP13" s="97">
        <f ca="1">SMALL($AO$3:$AO$30,ROWS(AO$3:AO13))</f>
        <v>23.611910467738241</v>
      </c>
      <c r="AQ13" s="119">
        <f t="shared" ca="1" si="11"/>
        <v>2.0065293095943622</v>
      </c>
      <c r="AR13" s="119">
        <f t="shared" si="20"/>
        <v>2</v>
      </c>
      <c r="AS13" s="86">
        <f t="shared" ca="1" si="12"/>
        <v>48</v>
      </c>
      <c r="AT13" s="86">
        <f t="shared" ca="1" si="13"/>
        <v>2.4120858412281843E-2</v>
      </c>
      <c r="AU13" s="86">
        <f ca="1">INDEX($AS$3:$AS$30,MATCH(SMALL($AT$3:$AT$30,ROWS(AT$3:AT13)),$AT$3:$AT$30,0))</f>
        <v>39</v>
      </c>
      <c r="AV13" s="86">
        <f ca="1">SMALL($AS$3:$AS$30,ROWS(AV$3:AV13))</f>
        <v>40</v>
      </c>
      <c r="AW13" s="94">
        <f ca="1">VLOOKUP(SMALL($BB$17:$BB$30,AX13),$BB$17:$BC$30,2,0)</f>
        <v>74</v>
      </c>
      <c r="AX13" s="94">
        <f t="shared" si="23"/>
        <v>6</v>
      </c>
      <c r="BA13" s="94">
        <v>11</v>
      </c>
      <c r="BB13" s="94">
        <f t="shared" ca="1" si="14"/>
        <v>0.28846883242973997</v>
      </c>
      <c r="BC13" s="94">
        <f t="shared" ca="1" si="15"/>
        <v>40</v>
      </c>
    </row>
    <row r="14" spans="1:55" ht="17.25" thickBot="1" x14ac:dyDescent="0.35">
      <c r="A14" s="9">
        <v>12</v>
      </c>
      <c r="B14" s="109">
        <v>26</v>
      </c>
      <c r="C14" s="110">
        <v>43</v>
      </c>
      <c r="D14" s="111">
        <v>39</v>
      </c>
      <c r="E14" s="112">
        <v>44</v>
      </c>
      <c r="F14" s="120" t="str">
        <f t="shared" si="4"/>
        <v>90 - 96</v>
      </c>
      <c r="G14" s="121">
        <f>H13</f>
        <v>90</v>
      </c>
      <c r="H14" s="122">
        <f t="shared" si="0"/>
        <v>96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24.661096121018808</v>
      </c>
      <c r="AP14" s="97">
        <f ca="1">SMALL($AO$3:$AO$30,ROWS(AO$3:AO14))</f>
        <v>23.631214689223953</v>
      </c>
      <c r="AQ14" s="119">
        <f t="shared" ca="1" si="11"/>
        <v>1.6006293221256485</v>
      </c>
      <c r="AR14" s="119">
        <f t="shared" si="20"/>
        <v>1</v>
      </c>
      <c r="AS14" s="86">
        <f t="shared" ca="1" si="12"/>
        <v>38</v>
      </c>
      <c r="AT14" s="86">
        <f t="shared" ca="1" si="13"/>
        <v>0.8478615968787947</v>
      </c>
      <c r="AU14" s="86">
        <f ca="1">INDEX($AS$3:$AS$30,MATCH(SMALL($AT$3:$AT$30,ROWS(AT$3:AT14)),$AT$3:$AT$30,0))</f>
        <v>30</v>
      </c>
      <c r="AV14" s="86">
        <f ca="1">SMALL($AS$3:$AS$30,ROWS(AV$3:AV14))</f>
        <v>40</v>
      </c>
      <c r="AW14" s="94">
        <f ca="1">VLOOKUP(SMALL($BB$3:$BB$16,AX14),$BB$3:$BC$30,2,0)</f>
        <v>32</v>
      </c>
      <c r="AX14" s="94">
        <f t="shared" si="23"/>
        <v>6</v>
      </c>
      <c r="BA14" s="94">
        <v>12</v>
      </c>
      <c r="BB14" s="94">
        <f t="shared" ca="1" si="14"/>
        <v>0.72259122717483326</v>
      </c>
      <c r="BC14" s="94">
        <f t="shared" ca="1" si="15"/>
        <v>40</v>
      </c>
    </row>
    <row r="15" spans="1:55" ht="16.5" x14ac:dyDescent="0.3">
      <c r="A15" s="9">
        <v>13</v>
      </c>
      <c r="B15" s="109">
        <v>44</v>
      </c>
      <c r="C15" s="110">
        <v>44</v>
      </c>
      <c r="D15" s="111">
        <v>35</v>
      </c>
      <c r="E15" s="112">
        <v>32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0.99999999999999978</v>
      </c>
      <c r="L15" s="117"/>
      <c r="AN15" s="97">
        <v>14</v>
      </c>
      <c r="AO15" s="97">
        <f t="shared" ca="1" si="10"/>
        <v>20.696016776672984</v>
      </c>
      <c r="AP15" s="97">
        <f ca="1">SMALL($AO$3:$AO$30,ROWS(AO$3:AO15))</f>
        <v>23.765857911705339</v>
      </c>
      <c r="AQ15" s="119">
        <f t="shared" ca="1" si="11"/>
        <v>1.24061737426325</v>
      </c>
      <c r="AR15" s="119">
        <f t="shared" si="20"/>
        <v>1</v>
      </c>
      <c r="AS15" s="86">
        <f t="shared" ca="1" si="12"/>
        <v>30</v>
      </c>
      <c r="AT15" s="86">
        <f t="shared" ca="1" si="13"/>
        <v>0.40221131919177155</v>
      </c>
      <c r="AU15" s="86">
        <f ca="1">INDEX($AS$3:$AS$30,MATCH(SMALL($AT$3:$AT$30,ROWS(AT$3:AT15)),$AT$3:$AT$30,0))</f>
        <v>40</v>
      </c>
      <c r="AV15" s="86">
        <f ca="1">SMALL($AS$3:$AS$30,ROWS(AV$3:AV15))</f>
        <v>40</v>
      </c>
      <c r="AW15" s="94">
        <f ca="1">VLOOKUP(SMALL($BB$3:$BB$16,AX15),$BB$3:$BC$30,2,0)</f>
        <v>38</v>
      </c>
      <c r="AX15" s="94">
        <f t="shared" si="23"/>
        <v>7</v>
      </c>
      <c r="BA15" s="94">
        <v>13</v>
      </c>
      <c r="BB15" s="94">
        <f t="shared" ca="1" si="14"/>
        <v>0.62423456181052639</v>
      </c>
      <c r="BC15" s="94">
        <f t="shared" ca="1" si="15"/>
        <v>40</v>
      </c>
    </row>
    <row r="16" spans="1:55" ht="16.5" x14ac:dyDescent="0.3">
      <c r="A16" s="9">
        <v>14</v>
      </c>
      <c r="B16" s="109">
        <v>83</v>
      </c>
      <c r="C16" s="110">
        <v>44</v>
      </c>
      <c r="D16" s="111">
        <v>36</v>
      </c>
      <c r="E16" s="112">
        <v>49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22.446312113701527</v>
      </c>
      <c r="AP16" s="97">
        <f ca="1">SMALL($AO$3:$AO$30,ROWS(AO$3:AO16))</f>
        <v>24.434048400751749</v>
      </c>
      <c r="AQ16" s="119">
        <f t="shared" ca="1" si="11"/>
        <v>2.4729971620676046</v>
      </c>
      <c r="AR16" s="119">
        <f t="shared" si="20"/>
        <v>1.5</v>
      </c>
      <c r="AS16" s="86">
        <f t="shared" ca="1" si="12"/>
        <v>61</v>
      </c>
      <c r="AT16" s="86">
        <f t="shared" ca="1" si="13"/>
        <v>0.77557960668179149</v>
      </c>
      <c r="AU16" s="86">
        <f ca="1">INDEX($AS$3:$AS$30,MATCH(SMALL($AT$3:$AT$30,ROWS(AT$3:AT16)),$AT$3:$AT$30,0))</f>
        <v>49</v>
      </c>
      <c r="AV16" s="86">
        <f ca="1">SMALL($AS$3:$AS$30,ROWS(AV$3:AV16))</f>
        <v>41</v>
      </c>
      <c r="AW16" s="94">
        <f ca="1">VLOOKUP(SMALL($BB$17:$BB$30,AX16),$BB$17:$BC$30,2,0)</f>
        <v>46</v>
      </c>
      <c r="AX16" s="94">
        <f t="shared" si="23"/>
        <v>7</v>
      </c>
      <c r="BA16" s="94">
        <v>14</v>
      </c>
      <c r="BB16" s="94">
        <f t="shared" ca="1" si="14"/>
        <v>7.8774281461088114E-3</v>
      </c>
      <c r="BC16" s="94">
        <f t="shared" ca="1" si="15"/>
        <v>41</v>
      </c>
    </row>
    <row r="17" spans="1:63" ht="16.5" x14ac:dyDescent="0.3">
      <c r="A17" s="9">
        <v>15</v>
      </c>
      <c r="B17" s="109">
        <v>64</v>
      </c>
      <c r="C17" s="110">
        <v>44</v>
      </c>
      <c r="D17" s="111">
        <v>49</v>
      </c>
      <c r="E17" s="112">
        <v>58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30.335465165246259</v>
      </c>
      <c r="AP17" s="97">
        <f ca="1">SMALL($AO$3:$AO$30,ROWS(AO$3:AO17))</f>
        <v>24.661096121018808</v>
      </c>
      <c r="AQ17" s="119">
        <f t="shared" ca="1" si="11"/>
        <v>2.0903056537218152</v>
      </c>
      <c r="AR17" s="119">
        <f t="shared" si="20"/>
        <v>2</v>
      </c>
      <c r="AS17" s="86">
        <f t="shared" ca="1" si="12"/>
        <v>52</v>
      </c>
      <c r="AT17" s="86">
        <f t="shared" ca="1" si="13"/>
        <v>0.9501004638070103</v>
      </c>
      <c r="AU17" s="86">
        <f ca="1">INDEX($AS$3:$AS$30,MATCH(SMALL($AT$3:$AT$30,ROWS(AT$3:AT17)),$AT$3:$AT$30,0))</f>
        <v>24</v>
      </c>
      <c r="AV17" s="86">
        <f ca="1">SMALL($AS$3:$AS$30,ROWS(AV$3:AV17))</f>
        <v>43</v>
      </c>
      <c r="AW17" s="94">
        <f ca="1">VLOOKUP(SMALL($BB$17:$BB$30,AX17),$BB$17:$BC$30,2,0)</f>
        <v>48</v>
      </c>
      <c r="AX17" s="94">
        <f t="shared" si="23"/>
        <v>8</v>
      </c>
      <c r="BA17" s="94">
        <v>15</v>
      </c>
      <c r="BB17" s="94">
        <f t="shared" ca="1" si="14"/>
        <v>0.72486356751078085</v>
      </c>
      <c r="BC17" s="94">
        <f t="shared" ca="1" si="15"/>
        <v>43</v>
      </c>
    </row>
    <row r="18" spans="1:63" ht="16.5" x14ac:dyDescent="0.3">
      <c r="A18" s="9">
        <v>16</v>
      </c>
      <c r="B18" s="109">
        <v>44</v>
      </c>
      <c r="C18" s="110">
        <v>46</v>
      </c>
      <c r="D18" s="111">
        <v>44</v>
      </c>
      <c r="E18" s="112">
        <v>26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21.646504844551867</v>
      </c>
      <c r="AP18" s="97">
        <f ca="1">SMALL($AO$3:$AO$30,ROWS(AO$3:AO18))</f>
        <v>24.7295667644776</v>
      </c>
      <c r="AQ18" s="119">
        <f t="shared" ca="1" si="11"/>
        <v>1.6206978669138445</v>
      </c>
      <c r="AR18" s="119">
        <f t="shared" si="20"/>
        <v>1</v>
      </c>
      <c r="AS18" s="86">
        <f t="shared" ca="1" si="12"/>
        <v>41</v>
      </c>
      <c r="AT18" s="86">
        <f t="shared" ca="1" si="13"/>
        <v>0.26006830573103956</v>
      </c>
      <c r="AU18" s="86">
        <f ca="1">INDEX($AS$3:$AS$30,MATCH(SMALL($AT$3:$AT$30,ROWS(AT$3:AT18)),$AT$3:$AT$30,0))</f>
        <v>48</v>
      </c>
      <c r="AV18" s="86">
        <f ca="1">SMALL($AS$3:$AS$30,ROWS(AV$3:AV18))</f>
        <v>46</v>
      </c>
      <c r="AW18" s="94">
        <f ca="1">VLOOKUP(SMALL($BB$3:$BB$16,AX18),$BB$3:$BC$30,2,0)</f>
        <v>27</v>
      </c>
      <c r="AX18" s="94">
        <f t="shared" si="23"/>
        <v>8</v>
      </c>
      <c r="BA18" s="94">
        <v>16</v>
      </c>
      <c r="BB18" s="94">
        <f t="shared" ca="1" si="14"/>
        <v>0.65882604447634985</v>
      </c>
      <c r="BC18" s="94">
        <f t="shared" ca="1" si="15"/>
        <v>46</v>
      </c>
    </row>
    <row r="19" spans="1:63" ht="16.5" x14ac:dyDescent="0.3">
      <c r="A19" s="9">
        <v>17</v>
      </c>
      <c r="B19" s="109">
        <v>46</v>
      </c>
      <c r="C19" s="110">
        <v>46</v>
      </c>
      <c r="D19" s="111">
        <v>40</v>
      </c>
      <c r="E19" s="112">
        <v>44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27.092238662314202</v>
      </c>
      <c r="AP19" s="97">
        <f ca="1">SMALL($AO$3:$AO$30,ROWS(AO$3:AO19))</f>
        <v>24.989458623412848</v>
      </c>
      <c r="AQ19" s="119">
        <f t="shared" ca="1" si="11"/>
        <v>1.4806309905482165</v>
      </c>
      <c r="AR19" s="119">
        <f t="shared" si="20"/>
        <v>1</v>
      </c>
      <c r="AS19" s="86">
        <f t="shared" ca="1" si="12"/>
        <v>38</v>
      </c>
      <c r="AT19" s="86">
        <f t="shared" ca="1" si="13"/>
        <v>0.20165958091463676</v>
      </c>
      <c r="AU19" s="86">
        <f ca="1">INDEX($AS$3:$AS$30,MATCH(SMALL($AT$3:$AT$30,ROWS(AT$3:AT19)),$AT$3:$AT$30,0))</f>
        <v>64</v>
      </c>
      <c r="AV19" s="86">
        <f ca="1">SMALL($AS$3:$AS$30,ROWS(AV$3:AV19))</f>
        <v>48</v>
      </c>
      <c r="AW19" s="94">
        <f ca="1">VLOOKUP(SMALL($BB$3:$BB$16,AX19),$BB$3:$BC$30,2,0)</f>
        <v>40</v>
      </c>
      <c r="AX19" s="94">
        <f t="shared" si="23"/>
        <v>9</v>
      </c>
      <c r="BA19" s="94">
        <v>17</v>
      </c>
      <c r="BB19" s="94">
        <f t="shared" ca="1" si="14"/>
        <v>0.59553717315766197</v>
      </c>
      <c r="BC19" s="94">
        <f t="shared" ca="1" si="15"/>
        <v>48</v>
      </c>
    </row>
    <row r="20" spans="1:63" ht="16.5" x14ac:dyDescent="0.3">
      <c r="A20" s="9">
        <v>18</v>
      </c>
      <c r="B20" s="109">
        <v>23</v>
      </c>
      <c r="C20" s="110">
        <v>47</v>
      </c>
      <c r="D20" s="111">
        <v>44</v>
      </c>
      <c r="E20" s="112">
        <v>54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20.857445776631341</v>
      </c>
      <c r="AP20" s="97">
        <f ca="1">SMALL($AO$3:$AO$30,ROWS(AO$3:AO20))</f>
        <v>25.856487587802434</v>
      </c>
      <c r="AQ20" s="119">
        <f t="shared" ca="1" si="11"/>
        <v>2.1378299579395508</v>
      </c>
      <c r="AR20" s="119">
        <f t="shared" si="20"/>
        <v>1.5</v>
      </c>
      <c r="AS20" s="86">
        <f t="shared" ca="1" si="12"/>
        <v>56</v>
      </c>
      <c r="AT20" s="86">
        <f t="shared" ca="1" si="13"/>
        <v>0.81506761867476907</v>
      </c>
      <c r="AU20" s="86">
        <f ca="1">INDEX($AS$3:$AS$30,MATCH(SMALL($AT$3:$AT$30,ROWS(AT$3:AT20)),$AT$3:$AT$30,0))</f>
        <v>43</v>
      </c>
      <c r="AV20" s="86">
        <f ca="1">SMALL($AS$3:$AS$30,ROWS(AV$3:AV20))</f>
        <v>48</v>
      </c>
      <c r="AW20" s="94">
        <f ca="1">VLOOKUP(SMALL($BB$17:$BB$30,AX20),$BB$17:$BC$30,2,0)</f>
        <v>52</v>
      </c>
      <c r="AX20" s="94">
        <f t="shared" si="23"/>
        <v>9</v>
      </c>
      <c r="BA20" s="94">
        <v>18</v>
      </c>
      <c r="BB20" s="94">
        <f t="shared" ca="1" si="14"/>
        <v>0.66218690057518692</v>
      </c>
      <c r="BC20" s="94">
        <f t="shared" ca="1" si="15"/>
        <v>48</v>
      </c>
    </row>
    <row r="21" spans="1:63" ht="16.5" x14ac:dyDescent="0.3">
      <c r="A21" s="9">
        <v>19</v>
      </c>
      <c r="B21" s="109">
        <v>71</v>
      </c>
      <c r="C21" s="110">
        <v>48</v>
      </c>
      <c r="D21" s="111">
        <v>73</v>
      </c>
      <c r="E21" s="112">
        <v>51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24.989458623412848</v>
      </c>
      <c r="AP21" s="97">
        <f ca="1">SMALL($AO$3:$AO$30,ROWS(AO$3:AO21))</f>
        <v>26.087508182025434</v>
      </c>
      <c r="AQ21" s="119">
        <f t="shared" ca="1" si="11"/>
        <v>2.5314073991443475</v>
      </c>
      <c r="AR21" s="119">
        <f t="shared" si="20"/>
        <v>2</v>
      </c>
      <c r="AS21" s="86">
        <f t="shared" ca="1" si="12"/>
        <v>67</v>
      </c>
      <c r="AT21" s="86">
        <f t="shared" ca="1" si="13"/>
        <v>0.28286449167033978</v>
      </c>
      <c r="AU21" s="86">
        <f ca="1">INDEX($AS$3:$AS$30,MATCH(SMALL($AT$3:$AT$30,ROWS(AT$3:AT21)),$AT$3:$AT$30,0))</f>
        <v>27</v>
      </c>
      <c r="AV21" s="86">
        <f ca="1">SMALL($AS$3:$AS$30,ROWS(AV$3:AV21))</f>
        <v>49</v>
      </c>
      <c r="AW21" s="94">
        <f ca="1">VLOOKUP(SMALL($BB$17:$BB$30,AX21),$BB$17:$BC$30,2,0)</f>
        <v>64</v>
      </c>
      <c r="AX21" s="94">
        <f t="shared" si="23"/>
        <v>10</v>
      </c>
      <c r="BA21" s="94">
        <v>19</v>
      </c>
      <c r="BB21" s="94">
        <f t="shared" ca="1" si="14"/>
        <v>0.42894157349370499</v>
      </c>
      <c r="BC21" s="94">
        <f t="shared" ca="1" si="15"/>
        <v>49</v>
      </c>
    </row>
    <row r="22" spans="1:63" ht="16.5" x14ac:dyDescent="0.3">
      <c r="A22" s="9">
        <v>20</v>
      </c>
      <c r="B22" s="109">
        <v>49</v>
      </c>
      <c r="C22" s="110">
        <v>49</v>
      </c>
      <c r="D22" s="111">
        <v>38</v>
      </c>
      <c r="E22" s="112">
        <v>27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22.844568575309939</v>
      </c>
      <c r="AP22" s="97">
        <f ca="1">SMALL($AO$3:$AO$30,ROWS(AO$3:AO22))</f>
        <v>26.495761217210845</v>
      </c>
      <c r="AQ22" s="119">
        <f t="shared" ca="1" si="11"/>
        <v>1.0129025957363109</v>
      </c>
      <c r="AR22" s="119">
        <f t="shared" si="20"/>
        <v>1</v>
      </c>
      <c r="AS22" s="86">
        <f t="shared" ca="1" si="12"/>
        <v>27</v>
      </c>
      <c r="AT22" s="86">
        <f t="shared" ca="1" si="13"/>
        <v>0.61107870791971108</v>
      </c>
      <c r="AU22" s="86">
        <f ca="1">INDEX($AS$3:$AS$30,MATCH(SMALL($AT$3:$AT$30,ROWS(AT$3:AT22)),$AT$3:$AT$30,0))</f>
        <v>31</v>
      </c>
      <c r="AV22" s="86">
        <f ca="1">SMALL($AS$3:$AS$30,ROWS(AV$3:AV22))</f>
        <v>51</v>
      </c>
      <c r="AW22" s="94">
        <f ca="1">VLOOKUP(SMALL($BB$3:$BB$16,AX22),$BB$3:$BC$30,2,0)</f>
        <v>30</v>
      </c>
      <c r="AX22" s="94">
        <f t="shared" si="23"/>
        <v>10</v>
      </c>
      <c r="BA22" s="94">
        <v>20</v>
      </c>
      <c r="BB22" s="94">
        <f t="shared" ca="1" si="14"/>
        <v>6.4287708183145109E-2</v>
      </c>
      <c r="BC22" s="94">
        <f t="shared" ca="1" si="15"/>
        <v>51</v>
      </c>
    </row>
    <row r="23" spans="1:63" ht="16.5" x14ac:dyDescent="0.3">
      <c r="A23" s="9">
        <v>21</v>
      </c>
      <c r="B23" s="109">
        <v>27</v>
      </c>
      <c r="C23" s="110">
        <v>51</v>
      </c>
      <c r="D23" s="111">
        <v>47</v>
      </c>
      <c r="E23" s="112">
        <v>39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24.7295667644776</v>
      </c>
      <c r="AP23" s="97">
        <f ca="1">SMALL($AO$3:$AO$30,ROWS(AO$3:AO23))</f>
        <v>27.092238662314202</v>
      </c>
      <c r="AQ23" s="119">
        <f t="shared" ca="1" si="11"/>
        <v>1.1710882325005496</v>
      </c>
      <c r="AR23" s="119">
        <f t="shared" si="20"/>
        <v>1</v>
      </c>
      <c r="AS23" s="86">
        <f t="shared" ca="1" si="12"/>
        <v>32</v>
      </c>
      <c r="AT23" s="86">
        <f t="shared" ca="1" si="13"/>
        <v>0.10858742771675778</v>
      </c>
      <c r="AU23" s="86">
        <f ca="1">INDEX($AS$3:$AS$30,MATCH(SMALL($AT$3:$AT$30,ROWS(AT$3:AT23)),$AT$3:$AT$30,0))</f>
        <v>61</v>
      </c>
      <c r="AV23" s="86">
        <f ca="1">SMALL($AS$3:$AS$30,ROWS(AV$3:AV23))</f>
        <v>51</v>
      </c>
      <c r="AW23" s="94">
        <f ca="1">VLOOKUP(SMALL($BB$3:$BB$16,AX23),$BB$3:$BC$30,2,0)</f>
        <v>33</v>
      </c>
      <c r="AX23" s="94">
        <f t="shared" si="23"/>
        <v>11</v>
      </c>
      <c r="BA23" s="94">
        <v>21</v>
      </c>
      <c r="BB23" s="94">
        <f t="shared" ca="1" si="14"/>
        <v>0.86042945267573923</v>
      </c>
      <c r="BC23" s="94">
        <f t="shared" ca="1" si="15"/>
        <v>51</v>
      </c>
    </row>
    <row r="24" spans="1:63" ht="16.5" x14ac:dyDescent="0.3">
      <c r="A24" s="9">
        <v>22</v>
      </c>
      <c r="B24" s="109">
        <v>35</v>
      </c>
      <c r="C24" s="110">
        <v>54</v>
      </c>
      <c r="D24" s="111">
        <v>64</v>
      </c>
      <c r="E24" s="112">
        <v>46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28.888224208233922</v>
      </c>
      <c r="AP24" s="97">
        <f ca="1">SMALL($AO$3:$AO$30,ROWS(AO$3:AO24))</f>
        <v>28.761242459151283</v>
      </c>
      <c r="AQ24" s="119">
        <f t="shared" ca="1" si="11"/>
        <v>1.5977571988188486</v>
      </c>
      <c r="AR24" s="119">
        <f t="shared" si="20"/>
        <v>1.5</v>
      </c>
      <c r="AS24" s="86">
        <f t="shared" ca="1" si="12"/>
        <v>46</v>
      </c>
      <c r="AT24" s="86">
        <f t="shared" ca="1" si="13"/>
        <v>2.4996116604233842E-2</v>
      </c>
      <c r="AU24" s="86">
        <f ca="1">INDEX($AS$3:$AS$30,MATCH(SMALL($AT$3:$AT$30,ROWS(AT$3:AT24)),$AT$3:$AT$30,0))</f>
        <v>56</v>
      </c>
      <c r="AV24" s="86">
        <f ca="1">SMALL($AS$3:$AS$30,ROWS(AV$3:AV24))</f>
        <v>52</v>
      </c>
      <c r="AW24" s="94">
        <f ca="1">VLOOKUP(SMALL($BB$17:$BB$30,AX24),$BB$17:$BC$30,2,0)</f>
        <v>43</v>
      </c>
      <c r="AX24" s="94">
        <f t="shared" si="23"/>
        <v>11</v>
      </c>
      <c r="BA24" s="94">
        <v>22</v>
      </c>
      <c r="BB24" s="94">
        <f t="shared" ca="1" si="14"/>
        <v>0.69248139629234273</v>
      </c>
      <c r="BC24" s="94">
        <f t="shared" ca="1" si="15"/>
        <v>52</v>
      </c>
    </row>
    <row r="25" spans="1:63" ht="16.5" x14ac:dyDescent="0.3">
      <c r="A25" s="9">
        <v>23</v>
      </c>
      <c r="B25" s="109">
        <v>36</v>
      </c>
      <c r="C25" s="110">
        <v>58</v>
      </c>
      <c r="D25" s="111">
        <v>71</v>
      </c>
      <c r="E25" s="112">
        <v>71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19.248519714127021</v>
      </c>
      <c r="AP25" s="97">
        <f ca="1">SMALL($AO$3:$AO$30,ROWS(AO$3:AO25))</f>
        <v>28.888224208233922</v>
      </c>
      <c r="AQ25" s="119">
        <f t="shared" ca="1" si="11"/>
        <v>2.5559509993040623</v>
      </c>
      <c r="AR25" s="119">
        <f t="shared" si="20"/>
        <v>2</v>
      </c>
      <c r="AS25" s="86">
        <f t="shared" ca="1" si="12"/>
        <v>74</v>
      </c>
      <c r="AT25" s="86">
        <f t="shared" ca="1" si="13"/>
        <v>0.94503949802046772</v>
      </c>
      <c r="AU25" s="86">
        <f ca="1">INDEX($AS$3:$AS$30,MATCH(SMALL($AT$3:$AT$30,ROWS(AT$3:AT25)),$AT$3:$AT$30,0))</f>
        <v>40</v>
      </c>
      <c r="AV25" s="86">
        <f ca="1">SMALL($AS$3:$AS$30,ROWS(AV$3:AV25))</f>
        <v>56</v>
      </c>
      <c r="AW25" s="94">
        <f ca="1">VLOOKUP(SMALL($BB$17:$BB$30,AX25),$BB$17:$BC$30,2,0)</f>
        <v>63</v>
      </c>
      <c r="AX25" s="94">
        <f t="shared" si="23"/>
        <v>12</v>
      </c>
      <c r="BA25" s="94">
        <v>23</v>
      </c>
      <c r="BB25" s="94">
        <f t="shared" ca="1" si="14"/>
        <v>5.2733826469650413E-2</v>
      </c>
      <c r="BC25" s="94">
        <f t="shared" ca="1" si="15"/>
        <v>56</v>
      </c>
    </row>
    <row r="26" spans="1:63" ht="16.5" x14ac:dyDescent="0.3">
      <c r="A26" s="9">
        <v>24</v>
      </c>
      <c r="B26" s="109">
        <v>48</v>
      </c>
      <c r="C26" s="110">
        <v>61</v>
      </c>
      <c r="D26" s="111">
        <v>46</v>
      </c>
      <c r="E26" s="112">
        <v>23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25.856487587802434</v>
      </c>
      <c r="AP26" s="97">
        <f ca="1">SMALL($AO$3:$AO$30,ROWS(AO$3:AO26))</f>
        <v>29.71432043900754</v>
      </c>
      <c r="AQ26" s="119">
        <f t="shared" ca="1" si="11"/>
        <v>1.3384069609351603</v>
      </c>
      <c r="AR26" s="119">
        <f t="shared" si="20"/>
        <v>1</v>
      </c>
      <c r="AS26" s="86">
        <f t="shared" ca="1" si="12"/>
        <v>40</v>
      </c>
      <c r="AT26" s="86">
        <f t="shared" ca="1" si="13"/>
        <v>0.92751804647278879</v>
      </c>
      <c r="AU26" s="86">
        <f ca="1">INDEX($AS$3:$AS$30,MATCH(SMALL($AT$3:$AT$30,ROWS(AT$3:AT26)),$AT$3:$AT$30,0))</f>
        <v>38</v>
      </c>
      <c r="AV26" s="86">
        <f ca="1">SMALL($AS$3:$AS$30,ROWS(AV$3:AV26))</f>
        <v>61</v>
      </c>
      <c r="AW26" s="94">
        <f ca="1">VLOOKUP(SMALL($BB$3:$BB$16,AX26),$BB$3:$BC$30,2,0)</f>
        <v>40</v>
      </c>
      <c r="AX26" s="94">
        <f t="shared" si="23"/>
        <v>12</v>
      </c>
      <c r="BA26" s="94">
        <v>24</v>
      </c>
      <c r="BB26" s="94">
        <f t="shared" ca="1" si="14"/>
        <v>0.86480021252513073</v>
      </c>
      <c r="BC26" s="94">
        <f t="shared" ca="1" si="15"/>
        <v>61</v>
      </c>
    </row>
    <row r="27" spans="1:63" ht="16.5" x14ac:dyDescent="0.3">
      <c r="A27" s="9">
        <v>25</v>
      </c>
      <c r="B27" s="109">
        <v>38</v>
      </c>
      <c r="C27" s="110">
        <v>64</v>
      </c>
      <c r="D27" s="111">
        <v>54</v>
      </c>
      <c r="E27" s="112">
        <v>38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34.379383826379446</v>
      </c>
      <c r="AP27" s="97">
        <f ca="1">SMALL($AO$3:$AO$30,ROWS(AO$3:AO27))</f>
        <v>30.335465165246259</v>
      </c>
      <c r="AQ27" s="119">
        <f t="shared" ca="1" si="11"/>
        <v>1.0817179921321256</v>
      </c>
      <c r="AR27" s="119">
        <f t="shared" si="20"/>
        <v>1</v>
      </c>
      <c r="AS27" s="86">
        <f t="shared" ca="1" si="12"/>
        <v>33</v>
      </c>
      <c r="AT27" s="86">
        <f t="shared" ca="1" si="13"/>
        <v>0.24142729569988819</v>
      </c>
      <c r="AU27" s="86">
        <f ca="1">INDEX($AS$3:$AS$30,MATCH(SMALL($AT$3:$AT$30,ROWS(AT$3:AT27)),$AT$3:$AT$30,0))</f>
        <v>51</v>
      </c>
      <c r="AV27" s="86">
        <f ca="1">SMALL($AS$3:$AS$30,ROWS(AV$3:AV27))</f>
        <v>63</v>
      </c>
      <c r="AW27" s="94">
        <f ca="1">VLOOKUP(SMALL($BB$3:$BB$16,AX27),$BB$3:$BC$30,2,0)</f>
        <v>24</v>
      </c>
      <c r="AX27" s="94">
        <f t="shared" si="23"/>
        <v>13</v>
      </c>
      <c r="BA27" s="94">
        <v>25</v>
      </c>
      <c r="BB27" s="94">
        <f t="shared" ca="1" si="14"/>
        <v>0.75169232851931234</v>
      </c>
      <c r="BC27" s="94">
        <f t="shared" ca="1" si="15"/>
        <v>63</v>
      </c>
    </row>
    <row r="28" spans="1:63" ht="16.5" x14ac:dyDescent="0.3">
      <c r="A28" s="9">
        <v>26</v>
      </c>
      <c r="B28" s="109">
        <v>61</v>
      </c>
      <c r="C28" s="110">
        <v>71</v>
      </c>
      <c r="D28" s="111">
        <v>48</v>
      </c>
      <c r="E28" s="112">
        <v>47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29.71432043900754</v>
      </c>
      <c r="AP28" s="97">
        <f ca="1">SMALL($AO$3:$AO$30,ROWS(AO$3:AO28))</f>
        <v>30.663679822175887</v>
      </c>
      <c r="AQ28" s="119">
        <f t="shared" ca="1" si="11"/>
        <v>2.0385566271118734</v>
      </c>
      <c r="AR28" s="119">
        <f t="shared" si="20"/>
        <v>1.5</v>
      </c>
      <c r="AS28" s="86">
        <f t="shared" ca="1" si="12"/>
        <v>63</v>
      </c>
      <c r="AT28" s="86">
        <f t="shared" ca="1" si="13"/>
        <v>0.23992646678842255</v>
      </c>
      <c r="AU28" s="86">
        <f ca="1">INDEX($AS$3:$AS$30,MATCH(SMALL($AT$3:$AT$30,ROWS(AT$3:AT28)),$AT$3:$AT$30,0))</f>
        <v>40</v>
      </c>
      <c r="AV28" s="86">
        <f ca="1">SMALL($AS$3:$AS$30,ROWS(AV$3:AV28))</f>
        <v>64</v>
      </c>
      <c r="AW28" s="94">
        <f ca="1">VLOOKUP(SMALL($BB$17:$BB$30,AX28),$BB$17:$BC$30,2,0)</f>
        <v>51</v>
      </c>
      <c r="AX28" s="94">
        <f t="shared" si="23"/>
        <v>13</v>
      </c>
      <c r="BA28" s="94">
        <v>26</v>
      </c>
      <c r="BB28" s="94">
        <f t="shared" ca="1" si="14"/>
        <v>0.71923077450255568</v>
      </c>
      <c r="BC28" s="94">
        <f t="shared" ca="1" si="15"/>
        <v>64</v>
      </c>
    </row>
    <row r="29" spans="1:63" ht="16.5" x14ac:dyDescent="0.3">
      <c r="A29" s="9">
        <v>27</v>
      </c>
      <c r="B29" s="109">
        <v>73</v>
      </c>
      <c r="C29" s="110">
        <v>73</v>
      </c>
      <c r="D29" s="111">
        <v>83</v>
      </c>
      <c r="E29" s="112">
        <v>64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21.332779175031121</v>
      </c>
      <c r="AP29" s="97">
        <f ca="1">SMALL($AO$3:$AO$30,ROWS(AO$3:AO29))</f>
        <v>31.558926962291938</v>
      </c>
      <c r="AQ29" s="119">
        <f t="shared" ca="1" si="11"/>
        <v>2.0220139884668678</v>
      </c>
      <c r="AR29" s="119">
        <f t="shared" si="20"/>
        <v>2</v>
      </c>
      <c r="AS29" s="86">
        <f t="shared" ca="1" si="12"/>
        <v>64</v>
      </c>
      <c r="AT29" s="86">
        <f t="shared" ca="1" si="13"/>
        <v>0.55903125674608933</v>
      </c>
      <c r="AU29" s="86">
        <f ca="1">INDEX($AS$3:$AS$30,MATCH(SMALL($AT$3:$AT$30,ROWS(AT$3:AT29)),$AT$3:$AT$30,0))</f>
        <v>74</v>
      </c>
      <c r="AV29" s="86">
        <f ca="1">SMALL($AS$3:$AS$30,ROWS(AV$3:AV29))</f>
        <v>67</v>
      </c>
      <c r="AW29" s="94">
        <f ca="1">VLOOKUP(SMALL($BB$17:$BB$30,AX29),$BB$17:$BC$30,2,0)</f>
        <v>61</v>
      </c>
      <c r="AX29" s="94">
        <f t="shared" si="23"/>
        <v>14</v>
      </c>
      <c r="BA29" s="94">
        <v>27</v>
      </c>
      <c r="BB29" s="94">
        <f t="shared" ca="1" si="14"/>
        <v>0.21930549567505431</v>
      </c>
      <c r="BC29" s="94">
        <f t="shared" ca="1" si="15"/>
        <v>67</v>
      </c>
    </row>
    <row r="30" spans="1:63" ht="16.5" x14ac:dyDescent="0.3">
      <c r="A30" s="9">
        <v>28</v>
      </c>
      <c r="B30" s="109">
        <v>54</v>
      </c>
      <c r="C30" s="110">
        <v>83</v>
      </c>
      <c r="D30" s="111">
        <v>46</v>
      </c>
      <c r="E30" s="112">
        <v>33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24.434048400751749</v>
      </c>
      <c r="AP30" s="97">
        <f ca="1">SMALL($AO$3:$AO$30,ROWS(AO$3:AO30))</f>
        <v>34.379383826379446</v>
      </c>
      <c r="AQ30" s="119">
        <f t="shared" ca="1" si="11"/>
        <v>1.3908545125197971</v>
      </c>
      <c r="AR30" s="119">
        <f t="shared" si="20"/>
        <v>1</v>
      </c>
      <c r="AS30" s="86">
        <f t="shared" ca="1" si="12"/>
        <v>48</v>
      </c>
      <c r="AT30" s="86">
        <f t="shared" ca="1" si="13"/>
        <v>0.5535940692395851</v>
      </c>
      <c r="AU30" s="86">
        <f ca="1">INDEX($AS$3:$AS$30,MATCH(SMALL($AT$3:$AT$30,ROWS(AT$3:AT30)),$AT$3:$AT$30,0))</f>
        <v>52</v>
      </c>
      <c r="AV30" s="86">
        <f ca="1">SMALL($AS$3:$AS$30,ROWS(AV$3:AV30))</f>
        <v>74</v>
      </c>
      <c r="AW30" s="94">
        <f ca="1">VLOOKUP(SMALL($BB$3:$BB$16,AX30),$BB$3:$BC$30,2,0)</f>
        <v>39</v>
      </c>
      <c r="AX30" s="94">
        <f t="shared" si="23"/>
        <v>14</v>
      </c>
      <c r="BA30" s="94">
        <v>28</v>
      </c>
      <c r="BB30" s="94">
        <f t="shared" ca="1" si="14"/>
        <v>0.65578383882176094</v>
      </c>
      <c r="BC30" s="94">
        <f t="shared" ca="1" si="15"/>
        <v>74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1261</v>
      </c>
      <c r="AT32"/>
      <c r="AU32" s="157">
        <f ca="1">SUM(AU3:AU30)</f>
        <v>1261</v>
      </c>
      <c r="AV32" s="157">
        <f ca="1">SUM(AV3:AV30)</f>
        <v>1261</v>
      </c>
      <c r="AW32" s="157">
        <f ca="1">SUM(AW3:AW30)</f>
        <v>1261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1278</v>
      </c>
      <c r="C88" s="109">
        <f t="shared" ref="C88:E88" si="24">SUM(C3:C86)</f>
        <v>1278</v>
      </c>
      <c r="D88" s="109">
        <f t="shared" si="24"/>
        <v>1278</v>
      </c>
      <c r="E88" s="109">
        <f t="shared" si="24"/>
        <v>1278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2522</v>
      </c>
      <c r="AT88" s="157">
        <f t="shared" ref="AT88:AW88" ca="1" si="25">SUM(AT3:AT86)</f>
        <v>13.589381352753856</v>
      </c>
      <c r="AU88" s="157">
        <f t="shared" ca="1" si="25"/>
        <v>2522</v>
      </c>
      <c r="AV88" s="157">
        <f t="shared" ca="1" si="25"/>
        <v>2522</v>
      </c>
      <c r="AW88" s="157">
        <f t="shared" ca="1" si="25"/>
        <v>2522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47</v>
      </c>
      <c r="C98" s="75">
        <f>SUM(C$3:C3)</f>
        <v>23</v>
      </c>
      <c r="D98" s="75">
        <f>SUM(D$3:D3)</f>
        <v>23</v>
      </c>
      <c r="E98" s="75">
        <f>SUM(E$3:E3)</f>
        <v>43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98</v>
      </c>
      <c r="C99" s="75">
        <f>SUM(C$3:C4)</f>
        <v>46</v>
      </c>
      <c r="D99" s="75">
        <f>SUM(D$3:D4)</f>
        <v>66</v>
      </c>
      <c r="E99" s="75">
        <f>SUM(E$3:E4)</f>
        <v>91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141</v>
      </c>
      <c r="C100" s="75">
        <f>SUM(C$3:C5)</f>
        <v>72</v>
      </c>
      <c r="D100" s="75">
        <f>SUM(D$3:D5)</f>
        <v>117</v>
      </c>
      <c r="E100" s="75">
        <f>SUM(E$3:E5)</f>
        <v>152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173</v>
      </c>
      <c r="C101" s="75">
        <f>SUM(C$3:C6)</f>
        <v>99</v>
      </c>
      <c r="D101" s="75">
        <f>SUM(D$3:D6)</f>
        <v>140</v>
      </c>
      <c r="E101" s="75">
        <f>SUM(E$3:E6)</f>
        <v>175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231</v>
      </c>
      <c r="C102" s="75">
        <f>SUM(C$3:C7)</f>
        <v>131</v>
      </c>
      <c r="D102" s="75">
        <f>SUM(D$3:D7)</f>
        <v>166</v>
      </c>
      <c r="E102" s="75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264</v>
      </c>
      <c r="C103" s="75">
        <f>SUM(C$3:C8)</f>
        <v>164</v>
      </c>
      <c r="D103" s="75">
        <f>SUM(D$3:D8)</f>
        <v>198</v>
      </c>
      <c r="E103" s="75">
        <f>SUM(E$3:E8)</f>
        <v>288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287</v>
      </c>
      <c r="C104" s="75">
        <f>SUM(C$3:C9)</f>
        <v>199</v>
      </c>
      <c r="D104" s="75">
        <f>SUM(D$3:D9)</f>
        <v>259</v>
      </c>
      <c r="E104" s="75">
        <f>SUM(E$3:E9)</f>
        <v>371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331</v>
      </c>
      <c r="C105" s="75">
        <f>SUM(C$3:C10)</f>
        <v>235</v>
      </c>
      <c r="D105" s="75">
        <f>SUM(D$3:D10)</f>
        <v>292</v>
      </c>
      <c r="E105" s="75">
        <f>SUM(E$3:E10)</f>
        <v>406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371</v>
      </c>
      <c r="C106" s="75">
        <f>SUM(C$3:C11)</f>
        <v>273</v>
      </c>
      <c r="D106" s="75">
        <f>SUM(D$3:D11)</f>
        <v>319</v>
      </c>
      <c r="E106" s="75">
        <f>SUM(E$3:E11)</f>
        <v>442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410</v>
      </c>
      <c r="C107" s="75">
        <f>SUM(C$3:C12)</f>
        <v>312</v>
      </c>
      <c r="D107" s="75">
        <f>SUM(D$3:D12)</f>
        <v>363</v>
      </c>
      <c r="E107" s="75">
        <f>SUM(E$3:E12)</f>
        <v>486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456</v>
      </c>
      <c r="C108" s="75">
        <f>SUM(C$3:C13)</f>
        <v>352</v>
      </c>
      <c r="D108" s="75">
        <f>SUM(D$3:D13)</f>
        <v>421</v>
      </c>
      <c r="E108" s="75">
        <f>SUM(E$3:E13)</f>
        <v>532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482</v>
      </c>
      <c r="C109" s="75">
        <f>SUM(C$3:C14)</f>
        <v>395</v>
      </c>
      <c r="D109" s="75">
        <f>SUM(D$3:D14)</f>
        <v>460</v>
      </c>
      <c r="E109" s="75">
        <f>SUM(E$3:E14)</f>
        <v>576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526</v>
      </c>
      <c r="C110" s="75">
        <f>SUM(C$3:C15)</f>
        <v>439</v>
      </c>
      <c r="D110" s="75">
        <f>SUM(D$3:D15)</f>
        <v>495</v>
      </c>
      <c r="E110" s="75">
        <f>SUM(E$3:E15)</f>
        <v>608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609</v>
      </c>
      <c r="C111" s="75">
        <f>SUM(C$3:C16)</f>
        <v>483</v>
      </c>
      <c r="D111" s="75">
        <f>SUM(D$3:D16)</f>
        <v>531</v>
      </c>
      <c r="E111" s="75">
        <f>SUM(E$3:E16)</f>
        <v>657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673</v>
      </c>
      <c r="C112" s="75">
        <f>SUM(C$3:C17)</f>
        <v>527</v>
      </c>
      <c r="D112" s="75">
        <f>SUM(D$3:D17)</f>
        <v>580</v>
      </c>
      <c r="E112" s="75">
        <f>SUM(E$3:E17)</f>
        <v>715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717</v>
      </c>
      <c r="C113" s="75">
        <f>SUM(C$3:C18)</f>
        <v>573</v>
      </c>
      <c r="D113" s="75">
        <f>SUM(D$3:D18)</f>
        <v>624</v>
      </c>
      <c r="E113" s="75">
        <f>SUM(E$3:E18)</f>
        <v>741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763</v>
      </c>
      <c r="C114" s="75">
        <f>SUM(C$3:C19)</f>
        <v>619</v>
      </c>
      <c r="D114" s="75">
        <f>SUM(D$3:D19)</f>
        <v>664</v>
      </c>
      <c r="E114" s="75">
        <f>SUM(E$3:E19)</f>
        <v>785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786</v>
      </c>
      <c r="C115" s="75">
        <f>SUM(C$3:C20)</f>
        <v>666</v>
      </c>
      <c r="D115" s="75">
        <f>SUM(D$3:D20)</f>
        <v>708</v>
      </c>
      <c r="E115" s="75">
        <f>SUM(E$3:E20)</f>
        <v>839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857</v>
      </c>
      <c r="C116" s="75">
        <f>SUM(C$3:C21)</f>
        <v>714</v>
      </c>
      <c r="D116" s="75">
        <f>SUM(D$3:D21)</f>
        <v>781</v>
      </c>
      <c r="E116" s="75">
        <f>SUM(E$3:E21)</f>
        <v>890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906</v>
      </c>
      <c r="C117" s="75">
        <f>SUM(C$3:C22)</f>
        <v>763</v>
      </c>
      <c r="D117" s="75">
        <f>SUM(D$3:D22)</f>
        <v>819</v>
      </c>
      <c r="E117" s="75">
        <f>SUM(E$3:E22)</f>
        <v>917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933</v>
      </c>
      <c r="C118" s="75">
        <f>SUM(C$3:C23)</f>
        <v>814</v>
      </c>
      <c r="D118" s="75">
        <f>SUM(D$3:D23)</f>
        <v>866</v>
      </c>
      <c r="E118" s="75">
        <f>SUM(E$3:E23)</f>
        <v>956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968</v>
      </c>
      <c r="C119" s="75">
        <f>SUM(C$3:C24)</f>
        <v>868</v>
      </c>
      <c r="D119" s="75">
        <f>SUM(D$3:D24)</f>
        <v>930</v>
      </c>
      <c r="E119" s="75">
        <f>SUM(E$3:E24)</f>
        <v>1002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1004</v>
      </c>
      <c r="C120" s="75">
        <f>SUM(C$3:C25)</f>
        <v>926</v>
      </c>
      <c r="D120" s="75">
        <f>SUM(D$3:D25)</f>
        <v>1001</v>
      </c>
      <c r="E120" s="75">
        <f>SUM(E$3:E25)</f>
        <v>1073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1052</v>
      </c>
      <c r="C121" s="75">
        <f>SUM(C$3:C26)</f>
        <v>987</v>
      </c>
      <c r="D121" s="75">
        <f>SUM(D$3:D26)</f>
        <v>1047</v>
      </c>
      <c r="E121" s="75">
        <f>SUM(E$3:E26)</f>
        <v>1096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1090</v>
      </c>
      <c r="C122" s="75">
        <f>SUM(C$3:C27)</f>
        <v>1051</v>
      </c>
      <c r="D122" s="75">
        <f>SUM(D$3:D27)</f>
        <v>1101</v>
      </c>
      <c r="E122" s="75">
        <f>SUM(E$3:E27)</f>
        <v>1134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1151</v>
      </c>
      <c r="C123" s="75">
        <f>SUM(C$3:C28)</f>
        <v>1122</v>
      </c>
      <c r="D123" s="75">
        <f>SUM(D$3:D28)</f>
        <v>1149</v>
      </c>
      <c r="E123" s="75">
        <f>SUM(E$3:E28)</f>
        <v>1181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1224</v>
      </c>
      <c r="C124" s="75">
        <f>SUM(C$3:C29)</f>
        <v>1195</v>
      </c>
      <c r="D124" s="75">
        <f>SUM(D$3:D29)</f>
        <v>1232</v>
      </c>
      <c r="E124" s="75">
        <f>SUM(E$3:E29)</f>
        <v>1245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1278</v>
      </c>
      <c r="C125" s="75">
        <f>SUM(C$3:C30)</f>
        <v>1278</v>
      </c>
      <c r="D125" s="75">
        <f>SUM(D$3:D30)</f>
        <v>1278</v>
      </c>
      <c r="E125" s="75">
        <f>SUM(E$3:E30)</f>
        <v>1278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4273-6C13-41EC-BC7C-1694E4C15582}">
  <dimension ref="A1:BK307"/>
  <sheetViews>
    <sheetView zoomScale="96" zoomScaleNormal="96" workbookViewId="0">
      <selection sqref="A1:E30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8 - 16</v>
      </c>
      <c r="G2" s="104">
        <f>Y4</f>
        <v>8</v>
      </c>
      <c r="H2" s="105">
        <f t="shared" ref="H2:H14" si="0">G2+$Y$3</f>
        <v>16</v>
      </c>
      <c r="I2" s="160">
        <f>COUNTIF($B$3:$B$86, "&lt;"&amp;H2)</f>
        <v>1</v>
      </c>
      <c r="J2" s="106">
        <f>I2</f>
        <v>1</v>
      </c>
      <c r="K2" s="107">
        <f t="shared" ref="K2:K14" si="1">J2/$J$15</f>
        <v>3.5714285714285712E-2</v>
      </c>
      <c r="L2" s="108">
        <f t="shared" ref="L2:L14" si="2">I2/$J$15</f>
        <v>3.5714285714285712E-2</v>
      </c>
      <c r="N2" s="128" t="s">
        <v>12</v>
      </c>
      <c r="O2" s="131">
        <f>AVERAGE($B$3:$B$86)</f>
        <v>46.071428571428569</v>
      </c>
      <c r="P2" s="131">
        <f t="shared" ref="P2:Q2" si="3">AVERAGE($B$3:$B$86)</f>
        <v>46.071428571428569</v>
      </c>
      <c r="Q2" s="131">
        <f t="shared" si="3"/>
        <v>46.071428571428569</v>
      </c>
      <c r="R2" s="131">
        <f>AVERAGE($D$3:$D$86)</f>
        <v>46.071428571428569</v>
      </c>
      <c r="V2" s="94" t="s">
        <v>102</v>
      </c>
      <c r="Y2" s="94">
        <f>ROUND(O6/10,0)</f>
        <v>8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69</v>
      </c>
      <c r="C3" s="110">
        <v>9</v>
      </c>
      <c r="D3" s="111">
        <v>9</v>
      </c>
      <c r="E3" s="112">
        <v>35</v>
      </c>
      <c r="F3" s="113" t="str">
        <f t="shared" ref="F3:F14" si="4">G3&amp;" - "&amp;H3</f>
        <v>16 - 24</v>
      </c>
      <c r="G3" s="114">
        <f>H2</f>
        <v>16</v>
      </c>
      <c r="H3" s="115">
        <f t="shared" si="0"/>
        <v>24</v>
      </c>
      <c r="I3" s="160">
        <f t="shared" ref="I3:I14" si="5">COUNTIF($B$3:$B$86, "&lt;"&amp;H3)</f>
        <v>2</v>
      </c>
      <c r="J3" s="116">
        <f>I3-I2</f>
        <v>1</v>
      </c>
      <c r="K3" s="117">
        <f t="shared" si="1"/>
        <v>3.5714285714285712E-2</v>
      </c>
      <c r="L3" s="118">
        <f t="shared" si="2"/>
        <v>7.1428571428571425E-2</v>
      </c>
      <c r="N3" s="152" t="s">
        <v>99</v>
      </c>
      <c r="O3" s="158">
        <f>MEDIAN(B$3:B$86)</f>
        <v>45</v>
      </c>
      <c r="P3" s="158">
        <f t="shared" ref="P3:R3" si="6">MEDIAN(C$3:C$86)</f>
        <v>45</v>
      </c>
      <c r="Q3" s="158">
        <f t="shared" si="6"/>
        <v>45</v>
      </c>
      <c r="R3" s="158">
        <f t="shared" si="6"/>
        <v>45</v>
      </c>
      <c r="V3" s="94" t="s">
        <v>103</v>
      </c>
      <c r="Y3" s="94">
        <f>ROUND(Y2,-LEN(Y2)+1)</f>
        <v>8</v>
      </c>
      <c r="AN3" s="97">
        <v>1</v>
      </c>
      <c r="AO3" s="97">
        <f ca="1">ABS(_xlfn.NORM.INV(RAND(),$AQ$1,$AS$1))</f>
        <v>19.420143311388664</v>
      </c>
      <c r="AP3" s="97">
        <f ca="1">SMALL($AO$3:$AO$30,ROWS(AO$3:AO3))</f>
        <v>16.275988163306682</v>
      </c>
      <c r="AQ3" s="119">
        <f ca="1">AR3+RAND()</f>
        <v>1.8132537040404182</v>
      </c>
      <c r="AR3" s="119">
        <v>1</v>
      </c>
      <c r="AS3" s="86">
        <f ca="1">ROUNDUP(AP3*AQ3,0)</f>
        <v>30</v>
      </c>
      <c r="AT3" s="86">
        <f ca="1">RAND()</f>
        <v>0.72947263540301832</v>
      </c>
      <c r="AU3" s="86">
        <f ca="1">INDEX($AS$3:$AS$30,MATCH(SMALL($AT$3:$AT$30,ROWS(AT$3:AT3)),$AT$3:$AT$30,0))</f>
        <v>34</v>
      </c>
      <c r="AV3" s="86">
        <f ca="1">SMALL($AS$3:$AS$30,ROWS(AV$3:AV3))</f>
        <v>22</v>
      </c>
      <c r="AW3" s="94">
        <f ca="1">VLOOKUP(SMALL($BB$3:$BB$16,AX3),$BB$3:$BC$30,2,0)</f>
        <v>23</v>
      </c>
      <c r="AX3" s="94">
        <v>1</v>
      </c>
      <c r="BA3" s="94">
        <v>1</v>
      </c>
      <c r="BB3" s="94">
        <f ca="1">RAND()</f>
        <v>0.98291042769936865</v>
      </c>
      <c r="BC3" s="94">
        <f ca="1">AV3</f>
        <v>22</v>
      </c>
    </row>
    <row r="4" spans="1:55" ht="17.25" thickBot="1" x14ac:dyDescent="0.35">
      <c r="A4" s="9">
        <v>2</v>
      </c>
      <c r="B4" s="109">
        <v>58</v>
      </c>
      <c r="C4" s="110">
        <v>23</v>
      </c>
      <c r="D4" s="111">
        <v>39</v>
      </c>
      <c r="E4" s="112">
        <v>54</v>
      </c>
      <c r="F4" s="113" t="str">
        <f t="shared" si="4"/>
        <v>24 - 32</v>
      </c>
      <c r="G4" s="114">
        <f t="shared" ref="G4:G13" si="7">H3</f>
        <v>24</v>
      </c>
      <c r="H4" s="115">
        <f t="shared" si="0"/>
        <v>32</v>
      </c>
      <c r="I4" s="160">
        <f t="shared" si="5"/>
        <v>5</v>
      </c>
      <c r="J4" s="116">
        <f t="shared" ref="J4:J14" si="8">I4-I3</f>
        <v>3</v>
      </c>
      <c r="K4" s="117">
        <f t="shared" si="1"/>
        <v>0.10714285714285714</v>
      </c>
      <c r="L4" s="118">
        <f t="shared" si="2"/>
        <v>0.17857142857142858</v>
      </c>
      <c r="N4" s="129" t="s">
        <v>13</v>
      </c>
      <c r="O4" s="132">
        <f>MAX(B$3:B$86)</f>
        <v>85</v>
      </c>
      <c r="P4" s="132">
        <f t="shared" ref="P4:R4" si="9">MAX(C$3:C$86)</f>
        <v>85</v>
      </c>
      <c r="Q4" s="132">
        <f t="shared" si="9"/>
        <v>85</v>
      </c>
      <c r="R4" s="132">
        <f t="shared" si="9"/>
        <v>85</v>
      </c>
      <c r="V4" s="94" t="s">
        <v>104</v>
      </c>
      <c r="Y4" s="94">
        <f>Y3*INT(O5/Y3)</f>
        <v>8</v>
      </c>
      <c r="AN4" s="97">
        <v>2</v>
      </c>
      <c r="AO4" s="97">
        <f t="shared" ref="AO4:AO30" ca="1" si="10">ABS(_xlfn.NORM.INV(RAND(),$AQ$1,$AS$1))</f>
        <v>17.96131609317462</v>
      </c>
      <c r="AP4" s="97">
        <f ca="1">SMALL($AO$3:$AO$30,ROWS(AO$3:AO4))</f>
        <v>17.96131609317462</v>
      </c>
      <c r="AQ4" s="119">
        <f t="shared" ref="AQ4:AQ30" ca="1" si="11">AR4+RAND()</f>
        <v>1.5158613876601257</v>
      </c>
      <c r="AR4" s="119">
        <v>1.5</v>
      </c>
      <c r="AS4" s="86">
        <f t="shared" ref="AS4:AS30" ca="1" si="12">ROUNDUP(AP4*AQ4,0)</f>
        <v>28</v>
      </c>
      <c r="AT4" s="86">
        <f t="shared" ref="AT4:AT30" ca="1" si="13">RAND()</f>
        <v>7.2491100020385502E-2</v>
      </c>
      <c r="AU4" s="86">
        <f ca="1">INDEX($AS$3:$AS$30,MATCH(SMALL($AT$3:$AT$30,ROWS(AT$3:AT4)),$AT$3:$AT$30,0))</f>
        <v>35</v>
      </c>
      <c r="AV4" s="86">
        <f ca="1">SMALL($AS$3:$AS$30,ROWS(AV$3:AV4))</f>
        <v>23</v>
      </c>
      <c r="AW4" s="94">
        <f ca="1">VLOOKUP(SMALL($BB$17:$BB$30,AX4),$BB$17:$BC$30,2,0)</f>
        <v>75</v>
      </c>
      <c r="AX4" s="94">
        <v>1</v>
      </c>
      <c r="BA4" s="94">
        <v>2</v>
      </c>
      <c r="BB4" s="94">
        <f t="shared" ref="BB4:BB30" ca="1" si="14">RAND()</f>
        <v>0.12225330749038066</v>
      </c>
      <c r="BC4" s="94">
        <f t="shared" ref="BC4:BC30" ca="1" si="15">AV4</f>
        <v>23</v>
      </c>
    </row>
    <row r="5" spans="1:55" ht="17.25" thickBot="1" x14ac:dyDescent="0.35">
      <c r="A5" s="9">
        <v>3</v>
      </c>
      <c r="B5" s="109">
        <v>46</v>
      </c>
      <c r="C5" s="110">
        <v>26</v>
      </c>
      <c r="D5" s="111">
        <v>42</v>
      </c>
      <c r="E5" s="112">
        <v>53</v>
      </c>
      <c r="F5" s="113" t="str">
        <f t="shared" si="4"/>
        <v>32 - 40</v>
      </c>
      <c r="G5" s="114">
        <f t="shared" si="7"/>
        <v>32</v>
      </c>
      <c r="H5" s="115">
        <f t="shared" si="0"/>
        <v>40</v>
      </c>
      <c r="I5" s="160">
        <f t="shared" si="5"/>
        <v>11</v>
      </c>
      <c r="J5" s="116">
        <f t="shared" si="8"/>
        <v>6</v>
      </c>
      <c r="K5" s="117">
        <f t="shared" si="1"/>
        <v>0.21428571428571427</v>
      </c>
      <c r="L5" s="118">
        <f t="shared" si="2"/>
        <v>0.39285714285714285</v>
      </c>
      <c r="N5" s="129" t="s">
        <v>14</v>
      </c>
      <c r="O5" s="132">
        <f>MIN(B$3:B$84)</f>
        <v>9</v>
      </c>
      <c r="P5" s="132">
        <f t="shared" ref="P5:R5" si="16">MIN(C$3:C$84)</f>
        <v>9</v>
      </c>
      <c r="Q5" s="132">
        <f t="shared" si="16"/>
        <v>9</v>
      </c>
      <c r="R5" s="132">
        <f t="shared" si="16"/>
        <v>9</v>
      </c>
      <c r="V5" s="94" t="s">
        <v>101</v>
      </c>
      <c r="Y5" s="94">
        <f>ROUNDUP(O4/Y3,0)</f>
        <v>11</v>
      </c>
      <c r="AN5" s="97">
        <v>3</v>
      </c>
      <c r="AO5" s="97">
        <f t="shared" ca="1" si="10"/>
        <v>23.774760587484476</v>
      </c>
      <c r="AP5" s="97">
        <f ca="1">SMALL($AO$3:$AO$30,ROWS(AO$3:AO5))</f>
        <v>18.134999982284576</v>
      </c>
      <c r="AQ5" s="119">
        <f t="shared" ca="1" si="11"/>
        <v>2.3636563394998338</v>
      </c>
      <c r="AR5" s="119">
        <v>2</v>
      </c>
      <c r="AS5" s="86">
        <f t="shared" ca="1" si="12"/>
        <v>43</v>
      </c>
      <c r="AT5" s="86">
        <f t="shared" ca="1" si="13"/>
        <v>0.1928085809790081</v>
      </c>
      <c r="AU5" s="86">
        <f ca="1">INDEX($AS$3:$AS$30,MATCH(SMALL($AT$3:$AT$30,ROWS(AT$3:AT5)),$AT$3:$AT$30,0))</f>
        <v>28</v>
      </c>
      <c r="AV5" s="86">
        <f ca="1">SMALL($AS$3:$AS$30,ROWS(AV$3:AV5))</f>
        <v>28</v>
      </c>
      <c r="AW5" s="94">
        <f ca="1">VLOOKUP(SMALL($BB$17:$BB$30,AX5),$BB$17:$BC$30,2,0)</f>
        <v>54</v>
      </c>
      <c r="AX5" s="94">
        <v>2</v>
      </c>
      <c r="BA5" s="94">
        <v>3</v>
      </c>
      <c r="BB5" s="94">
        <f t="shared" ca="1" si="14"/>
        <v>0.76708340749638237</v>
      </c>
      <c r="BC5" s="94">
        <f t="shared" ca="1" si="15"/>
        <v>28</v>
      </c>
    </row>
    <row r="6" spans="1:55" ht="17.25" thickBot="1" x14ac:dyDescent="0.35">
      <c r="A6" s="9">
        <v>4</v>
      </c>
      <c r="B6" s="109">
        <v>44</v>
      </c>
      <c r="C6" s="110">
        <v>27</v>
      </c>
      <c r="D6" s="111">
        <v>28</v>
      </c>
      <c r="E6" s="112">
        <v>39</v>
      </c>
      <c r="F6" s="113" t="str">
        <f t="shared" si="4"/>
        <v>40 - 48</v>
      </c>
      <c r="G6" s="114">
        <f t="shared" si="7"/>
        <v>40</v>
      </c>
      <c r="H6" s="115">
        <f t="shared" si="0"/>
        <v>48</v>
      </c>
      <c r="I6" s="160">
        <f t="shared" si="5"/>
        <v>16</v>
      </c>
      <c r="J6" s="116">
        <f t="shared" si="8"/>
        <v>5</v>
      </c>
      <c r="K6" s="117">
        <f t="shared" si="1"/>
        <v>0.17857142857142858</v>
      </c>
      <c r="L6" s="118">
        <f t="shared" si="2"/>
        <v>0.5714285714285714</v>
      </c>
      <c r="N6" s="129" t="s">
        <v>5</v>
      </c>
      <c r="O6" s="132">
        <f>O4-O5</f>
        <v>76</v>
      </c>
      <c r="P6" s="132">
        <f t="shared" ref="P6:R6" si="17">P4-P5</f>
        <v>76</v>
      </c>
      <c r="Q6" s="132">
        <f t="shared" si="17"/>
        <v>76</v>
      </c>
      <c r="R6" s="132">
        <f t="shared" si="17"/>
        <v>76</v>
      </c>
      <c r="V6" s="102" t="s">
        <v>105</v>
      </c>
      <c r="W6" s="102"/>
      <c r="X6" s="102"/>
      <c r="Y6" s="94">
        <f>Y5*Y3</f>
        <v>88</v>
      </c>
      <c r="AN6" s="97">
        <v>4</v>
      </c>
      <c r="AO6" s="97">
        <f t="shared" ca="1" si="10"/>
        <v>27.214380393928451</v>
      </c>
      <c r="AP6" s="97">
        <f ca="1">SMALL($AO$3:$AO$30,ROWS(AO$3:AO6))</f>
        <v>18.221268210960673</v>
      </c>
      <c r="AQ6" s="119">
        <f t="shared" ca="1" si="11"/>
        <v>1.2020713540921815</v>
      </c>
      <c r="AR6" s="119">
        <v>1</v>
      </c>
      <c r="AS6" s="86">
        <f t="shared" ca="1" si="12"/>
        <v>22</v>
      </c>
      <c r="AT6" s="86">
        <f t="shared" ca="1" si="13"/>
        <v>0.23234765787067502</v>
      </c>
      <c r="AU6" s="86">
        <f ca="1">INDEX($AS$3:$AS$30,MATCH(SMALL($AT$3:$AT$30,ROWS(AT$3:AT6)),$AT$3:$AT$30,0))</f>
        <v>43</v>
      </c>
      <c r="AV6" s="86">
        <f ca="1">SMALL($AS$3:$AS$30,ROWS(AV$3:AV6))</f>
        <v>29</v>
      </c>
      <c r="AW6" s="94">
        <f ca="1">VLOOKUP(SMALL($BB$3:$BB$16,AX6),$BB$3:$BC$30,2,0)</f>
        <v>35</v>
      </c>
      <c r="AX6" s="94">
        <v>2</v>
      </c>
      <c r="BA6" s="94">
        <v>4</v>
      </c>
      <c r="BB6" s="94">
        <f t="shared" ca="1" si="14"/>
        <v>0.67148504061886527</v>
      </c>
      <c r="BC6" s="94">
        <f t="shared" ca="1" si="15"/>
        <v>29</v>
      </c>
    </row>
    <row r="7" spans="1:55" ht="17.25" thickBot="1" x14ac:dyDescent="0.35">
      <c r="A7" s="9">
        <v>5</v>
      </c>
      <c r="B7" s="109">
        <v>58</v>
      </c>
      <c r="C7" s="110">
        <v>28</v>
      </c>
      <c r="D7" s="111">
        <v>27</v>
      </c>
      <c r="E7" s="112">
        <v>34</v>
      </c>
      <c r="F7" s="113" t="str">
        <f t="shared" si="4"/>
        <v>48 - 56</v>
      </c>
      <c r="G7" s="114">
        <f t="shared" si="7"/>
        <v>48</v>
      </c>
      <c r="H7" s="115">
        <f t="shared" si="0"/>
        <v>56</v>
      </c>
      <c r="I7" s="160">
        <f t="shared" si="5"/>
        <v>20</v>
      </c>
      <c r="J7" s="116">
        <f t="shared" si="8"/>
        <v>4</v>
      </c>
      <c r="K7" s="117">
        <f t="shared" si="1"/>
        <v>0.14285714285714285</v>
      </c>
      <c r="L7" s="118">
        <f t="shared" si="2"/>
        <v>0.7142857142857143</v>
      </c>
      <c r="N7" s="129" t="s">
        <v>15</v>
      </c>
      <c r="O7" s="132">
        <f>_xlfn.STDEV.S(B$3:B$86)</f>
        <v>16.755161883295841</v>
      </c>
      <c r="P7" s="132">
        <f t="shared" ref="P7:R7" si="18">_xlfn.STDEV.S(C$3:C$86)</f>
        <v>16.755161883295841</v>
      </c>
      <c r="Q7" s="132">
        <f t="shared" si="18"/>
        <v>16.755161883295841</v>
      </c>
      <c r="R7" s="132">
        <f t="shared" si="18"/>
        <v>16.755161883295841</v>
      </c>
      <c r="V7" s="94" t="s">
        <v>106</v>
      </c>
      <c r="Y7" s="94">
        <v>4</v>
      </c>
      <c r="AN7" s="97">
        <v>5</v>
      </c>
      <c r="AO7" s="97">
        <f t="shared" ca="1" si="10"/>
        <v>26.753599610798791</v>
      </c>
      <c r="AP7" s="97">
        <f ca="1">SMALL($AO$3:$AO$30,ROWS(AO$3:AO7))</f>
        <v>18.64490082577429</v>
      </c>
      <c r="AQ7" s="119">
        <f t="shared" ca="1" si="11"/>
        <v>1.1890307286962338</v>
      </c>
      <c r="AR7" s="119">
        <f>AR3</f>
        <v>1</v>
      </c>
      <c r="AS7" s="86">
        <f t="shared" ca="1" si="12"/>
        <v>23</v>
      </c>
      <c r="AT7" s="86">
        <f t="shared" ca="1" si="13"/>
        <v>0.9307628144627077</v>
      </c>
      <c r="AU7" s="86">
        <f ca="1">INDEX($AS$3:$AS$30,MATCH(SMALL($AT$3:$AT$30,ROWS(AT$3:AT7)),$AT$3:$AT$30,0))</f>
        <v>72</v>
      </c>
      <c r="AV7" s="86">
        <f ca="1">SMALL($AS$3:$AS$30,ROWS(AV$3:AV7))</f>
        <v>30</v>
      </c>
      <c r="AW7" s="94">
        <f ca="1">VLOOKUP(SMALL($BB$3:$BB$16,AX7),$BB$3:$BC$30,2,0)</f>
        <v>35</v>
      </c>
      <c r="AX7" s="94">
        <f>2+AX3</f>
        <v>3</v>
      </c>
      <c r="BA7" s="94">
        <v>5</v>
      </c>
      <c r="BB7" s="94">
        <f t="shared" ca="1" si="14"/>
        <v>0.4043246348477082</v>
      </c>
      <c r="BC7" s="94">
        <f t="shared" ca="1" si="15"/>
        <v>30</v>
      </c>
    </row>
    <row r="8" spans="1:55" ht="17.25" thickBot="1" x14ac:dyDescent="0.35">
      <c r="A8" s="9">
        <v>6</v>
      </c>
      <c r="B8" s="109">
        <v>50</v>
      </c>
      <c r="C8" s="110">
        <v>34</v>
      </c>
      <c r="D8" s="111">
        <v>46</v>
      </c>
      <c r="E8" s="112">
        <v>49</v>
      </c>
      <c r="F8" s="113" t="str">
        <f t="shared" si="4"/>
        <v>56 - 64</v>
      </c>
      <c r="G8" s="114">
        <f t="shared" si="7"/>
        <v>56</v>
      </c>
      <c r="H8" s="115">
        <f t="shared" si="0"/>
        <v>64</v>
      </c>
      <c r="I8" s="160">
        <f t="shared" si="5"/>
        <v>24</v>
      </c>
      <c r="J8" s="116">
        <f t="shared" si="8"/>
        <v>4</v>
      </c>
      <c r="K8" s="117">
        <f t="shared" si="1"/>
        <v>0.14285714285714285</v>
      </c>
      <c r="L8" s="118">
        <f t="shared" si="2"/>
        <v>0.8571428571428571</v>
      </c>
      <c r="N8" s="129" t="s">
        <v>16</v>
      </c>
      <c r="O8" s="132">
        <f>O7/O2</f>
        <v>0.36367793235060741</v>
      </c>
      <c r="P8" s="132">
        <f t="shared" ref="P8:R8" si="19">P7/P2</f>
        <v>0.36367793235060741</v>
      </c>
      <c r="Q8" s="132">
        <f t="shared" si="19"/>
        <v>0.36367793235060741</v>
      </c>
      <c r="R8" s="132">
        <f t="shared" si="19"/>
        <v>0.36367793235060741</v>
      </c>
      <c r="AN8" s="97">
        <v>6</v>
      </c>
      <c r="AO8" s="97">
        <f t="shared" ca="1" si="10"/>
        <v>24.990019264886371</v>
      </c>
      <c r="AP8" s="97">
        <f ca="1">SMALL($AO$3:$AO$30,ROWS(AO$3:AO8))</f>
        <v>19.420143311388664</v>
      </c>
      <c r="AQ8" s="119">
        <f t="shared" ca="1" si="11"/>
        <v>1.7971323687375871</v>
      </c>
      <c r="AR8" s="119">
        <f t="shared" ref="AR8:AR30" si="20">AR4</f>
        <v>1.5</v>
      </c>
      <c r="AS8" s="86">
        <f t="shared" ca="1" si="12"/>
        <v>35</v>
      </c>
      <c r="AT8" s="86">
        <f t="shared" ca="1" si="13"/>
        <v>0.895608474427662</v>
      </c>
      <c r="AU8" s="86">
        <f ca="1">INDEX($AS$3:$AS$30,MATCH(SMALL($AT$3:$AT$30,ROWS(AT$3:AT8)),$AT$3:$AT$30,0))</f>
        <v>22</v>
      </c>
      <c r="AV8" s="86">
        <f ca="1">SMALL($AS$3:$AS$30,ROWS(AV$3:AV8))</f>
        <v>34</v>
      </c>
      <c r="AW8" s="94">
        <f ca="1">VLOOKUP(SMALL($BB$17:$BB$30,AX8),$BB$17:$BC$30,2,0)</f>
        <v>48</v>
      </c>
      <c r="AX8" s="94">
        <f>2+AX4</f>
        <v>3</v>
      </c>
      <c r="BA8" s="94">
        <v>6</v>
      </c>
      <c r="BB8" s="94">
        <f t="shared" ca="1" si="14"/>
        <v>0.41730791836917125</v>
      </c>
      <c r="BC8" s="94">
        <f t="shared" ca="1" si="15"/>
        <v>34</v>
      </c>
    </row>
    <row r="9" spans="1:55" ht="17.25" thickBot="1" x14ac:dyDescent="0.35">
      <c r="A9" s="9">
        <v>7</v>
      </c>
      <c r="B9" s="109">
        <v>44</v>
      </c>
      <c r="C9" s="110">
        <v>35</v>
      </c>
      <c r="D9" s="111">
        <v>44</v>
      </c>
      <c r="E9" s="112">
        <v>58</v>
      </c>
      <c r="F9" s="113" t="str">
        <f t="shared" si="4"/>
        <v>64 - 72</v>
      </c>
      <c r="G9" s="114">
        <f t="shared" si="7"/>
        <v>64</v>
      </c>
      <c r="H9" s="115">
        <f t="shared" si="0"/>
        <v>72</v>
      </c>
      <c r="I9" s="160">
        <f t="shared" si="5"/>
        <v>26</v>
      </c>
      <c r="J9" s="116">
        <f t="shared" si="8"/>
        <v>2</v>
      </c>
      <c r="K9" s="117">
        <f t="shared" si="1"/>
        <v>7.1428571428571425E-2</v>
      </c>
      <c r="L9" s="118">
        <f t="shared" si="2"/>
        <v>0.9285714285714286</v>
      </c>
      <c r="N9" s="152" t="s">
        <v>100</v>
      </c>
      <c r="O9" s="153">
        <f>O2/O3</f>
        <v>1.0238095238095237</v>
      </c>
      <c r="P9" s="153">
        <f t="shared" ref="P9:R9" si="21">P2/P3</f>
        <v>1.0238095238095237</v>
      </c>
      <c r="Q9" s="153">
        <f t="shared" si="21"/>
        <v>1.0238095238095237</v>
      </c>
      <c r="R9" s="153">
        <f t="shared" si="21"/>
        <v>1.0238095238095237</v>
      </c>
      <c r="AN9" s="97">
        <v>8</v>
      </c>
      <c r="AO9" s="97">
        <f t="shared" ca="1" si="10"/>
        <v>27.965393387571531</v>
      </c>
      <c r="AP9" s="97">
        <f ca="1">SMALL($AO$3:$AO$30,ROWS(AO$3:AO9))</f>
        <v>20.028276602401302</v>
      </c>
      <c r="AQ9" s="119">
        <f t="shared" ca="1" si="11"/>
        <v>2.0437557913207636</v>
      </c>
      <c r="AR9" s="119">
        <f t="shared" si="20"/>
        <v>2</v>
      </c>
      <c r="AS9" s="86">
        <f t="shared" ca="1" si="12"/>
        <v>41</v>
      </c>
      <c r="AT9" s="86">
        <f t="shared" ca="1" si="13"/>
        <v>0.3795671378761184</v>
      </c>
      <c r="AU9" s="86">
        <f ca="1">INDEX($AS$3:$AS$30,MATCH(SMALL($AT$3:$AT$30,ROWS(AT$3:AT9)),$AT$3:$AT$30,0))</f>
        <v>68</v>
      </c>
      <c r="AV9" s="86">
        <f ca="1">SMALL($AS$3:$AS$30,ROWS(AV$3:AV9))</f>
        <v>35</v>
      </c>
      <c r="AW9" s="94">
        <f ca="1">VLOOKUP(SMALL($BB$17:$BB$30,AX9),$BB$17:$BC$30,2,0)</f>
        <v>56</v>
      </c>
      <c r="AX9" s="94">
        <f>2+AX5</f>
        <v>4</v>
      </c>
      <c r="BA9" s="94">
        <v>7</v>
      </c>
      <c r="BB9" s="94">
        <f t="shared" ca="1" si="14"/>
        <v>0.16522300031686021</v>
      </c>
      <c r="BC9" s="94">
        <f t="shared" ca="1" si="15"/>
        <v>35</v>
      </c>
    </row>
    <row r="10" spans="1:55" ht="17.25" thickBot="1" x14ac:dyDescent="0.35">
      <c r="A10" s="9">
        <v>8</v>
      </c>
      <c r="B10" s="109">
        <v>85</v>
      </c>
      <c r="C10" s="110">
        <v>36</v>
      </c>
      <c r="D10" s="111">
        <v>23</v>
      </c>
      <c r="E10" s="112">
        <v>42</v>
      </c>
      <c r="F10" s="113" t="str">
        <f t="shared" si="4"/>
        <v>72 - 80</v>
      </c>
      <c r="G10" s="114">
        <f t="shared" si="7"/>
        <v>72</v>
      </c>
      <c r="H10" s="115">
        <f t="shared" si="0"/>
        <v>80</v>
      </c>
      <c r="I10" s="160">
        <f t="shared" si="5"/>
        <v>27</v>
      </c>
      <c r="J10" s="116">
        <f t="shared" si="8"/>
        <v>1</v>
      </c>
      <c r="K10" s="117">
        <f t="shared" si="1"/>
        <v>3.5714285714285712E-2</v>
      </c>
      <c r="L10" s="118">
        <f t="shared" si="2"/>
        <v>0.9642857142857143</v>
      </c>
      <c r="N10" s="130" t="s">
        <v>91</v>
      </c>
      <c r="O10" s="133">
        <f>O6/O2</f>
        <v>1.6496124031007753</v>
      </c>
      <c r="P10" s="133">
        <f t="shared" ref="P10:R10" si="22">P6/P2</f>
        <v>1.6496124031007753</v>
      </c>
      <c r="Q10" s="133">
        <f t="shared" si="22"/>
        <v>1.6496124031007753</v>
      </c>
      <c r="R10" s="133">
        <f t="shared" si="22"/>
        <v>1.6496124031007753</v>
      </c>
      <c r="AN10" s="97">
        <v>7</v>
      </c>
      <c r="AO10" s="97">
        <f t="shared" ca="1" si="10"/>
        <v>20.055184838286138</v>
      </c>
      <c r="AP10" s="97">
        <f ca="1">SMALL($AO$3:$AO$30,ROWS(AO$3:AO10))</f>
        <v>20.055184838286138</v>
      </c>
      <c r="AQ10" s="119">
        <f t="shared" ca="1" si="11"/>
        <v>1.4324399674848225</v>
      </c>
      <c r="AR10" s="119">
        <f t="shared" si="20"/>
        <v>1</v>
      </c>
      <c r="AS10" s="86">
        <f t="shared" ca="1" si="12"/>
        <v>29</v>
      </c>
      <c r="AT10" s="86">
        <f t="shared" ca="1" si="13"/>
        <v>0.46499077249433374</v>
      </c>
      <c r="AU10" s="86">
        <f ca="1">INDEX($AS$3:$AS$30,MATCH(SMALL($AT$3:$AT$30,ROWS(AT$3:AT10)),$AT$3:$AT$30,0))</f>
        <v>41</v>
      </c>
      <c r="AV10" s="86">
        <f ca="1">SMALL($AS$3:$AS$30,ROWS(AV$3:AV10))</f>
        <v>35</v>
      </c>
      <c r="AW10" s="94">
        <f ca="1">VLOOKUP(SMALL($BB$3:$BB$16,AX10),$BB$3:$BC$30,2,0)</f>
        <v>35</v>
      </c>
      <c r="AX10" s="94">
        <f>2+AX6</f>
        <v>4</v>
      </c>
      <c r="BA10" s="94">
        <v>8</v>
      </c>
      <c r="BB10" s="94">
        <f t="shared" ca="1" si="14"/>
        <v>0.13616635506049035</v>
      </c>
      <c r="BC10" s="94">
        <f t="shared" ca="1" si="15"/>
        <v>35</v>
      </c>
    </row>
    <row r="11" spans="1:55" ht="17.25" thickBot="1" x14ac:dyDescent="0.35">
      <c r="A11" s="9">
        <v>9</v>
      </c>
      <c r="B11" s="109">
        <v>27</v>
      </c>
      <c r="C11" s="110">
        <v>39</v>
      </c>
      <c r="D11" s="111">
        <v>34</v>
      </c>
      <c r="E11" s="112">
        <v>39</v>
      </c>
      <c r="F11" s="113" t="str">
        <f t="shared" si="4"/>
        <v>80 - 88</v>
      </c>
      <c r="G11" s="114">
        <f t="shared" si="7"/>
        <v>80</v>
      </c>
      <c r="H11" s="115">
        <f t="shared" si="0"/>
        <v>88</v>
      </c>
      <c r="I11" s="160">
        <f t="shared" si="5"/>
        <v>28</v>
      </c>
      <c r="J11" s="116">
        <f t="shared" si="8"/>
        <v>1</v>
      </c>
      <c r="K11" s="117">
        <f t="shared" si="1"/>
        <v>3.5714285714285712E-2</v>
      </c>
      <c r="L11" s="118">
        <f t="shared" si="2"/>
        <v>1</v>
      </c>
      <c r="AN11" s="97">
        <v>12</v>
      </c>
      <c r="AO11" s="97">
        <f t="shared" ca="1" si="10"/>
        <v>27.107860219268868</v>
      </c>
      <c r="AP11" s="97">
        <f ca="1">SMALL($AO$3:$AO$30,ROWS(AO$3:AO11))</f>
        <v>20.660742552967289</v>
      </c>
      <c r="AQ11" s="119">
        <f t="shared" ca="1" si="11"/>
        <v>1.6637872377376923</v>
      </c>
      <c r="AR11" s="119">
        <f t="shared" si="20"/>
        <v>1</v>
      </c>
      <c r="AS11" s="86">
        <f t="shared" ca="1" si="12"/>
        <v>35</v>
      </c>
      <c r="AT11" s="86">
        <f t="shared" ca="1" si="13"/>
        <v>0.38995448989318582</v>
      </c>
      <c r="AU11" s="86">
        <f ca="1">INDEX($AS$3:$AS$30,MATCH(SMALL($AT$3:$AT$30,ROWS(AT$3:AT11)),$AT$3:$AT$30,0))</f>
        <v>35</v>
      </c>
      <c r="AV11" s="86">
        <f ca="1">SMALL($AS$3:$AS$30,ROWS(AV$3:AV11))</f>
        <v>35</v>
      </c>
      <c r="AW11" s="94">
        <f ca="1">VLOOKUP(SMALL($BB$3:$BB$16,AX11),$BB$3:$BC$30,2,0)</f>
        <v>30</v>
      </c>
      <c r="AX11" s="94">
        <f t="shared" ref="AX11:AX30" si="23">2+AX7</f>
        <v>5</v>
      </c>
      <c r="BA11" s="94">
        <v>9</v>
      </c>
      <c r="BB11" s="94">
        <f t="shared" ca="1" si="14"/>
        <v>0.96376874094587828</v>
      </c>
      <c r="BC11" s="94">
        <f t="shared" ca="1" si="15"/>
        <v>35</v>
      </c>
    </row>
    <row r="12" spans="1:55" ht="17.25" thickBot="1" x14ac:dyDescent="0.35">
      <c r="A12" s="9">
        <v>10</v>
      </c>
      <c r="B12" s="109">
        <v>46</v>
      </c>
      <c r="C12" s="110">
        <v>39</v>
      </c>
      <c r="D12" s="111">
        <v>46</v>
      </c>
      <c r="E12" s="112">
        <v>56</v>
      </c>
      <c r="F12" s="113" t="str">
        <f t="shared" si="4"/>
        <v>88 - 96</v>
      </c>
      <c r="G12" s="114">
        <f t="shared" si="7"/>
        <v>88</v>
      </c>
      <c r="H12" s="115">
        <f t="shared" si="0"/>
        <v>96</v>
      </c>
      <c r="I12" s="160">
        <f t="shared" si="5"/>
        <v>28</v>
      </c>
      <c r="J12" s="116">
        <f t="shared" si="8"/>
        <v>0</v>
      </c>
      <c r="K12" s="117">
        <f t="shared" si="1"/>
        <v>0</v>
      </c>
      <c r="L12" s="118">
        <f t="shared" si="2"/>
        <v>1</v>
      </c>
      <c r="AN12" s="97">
        <v>9</v>
      </c>
      <c r="AO12" s="97">
        <f t="shared" ca="1" si="10"/>
        <v>27.851028580625865</v>
      </c>
      <c r="AP12" s="97">
        <f ca="1">SMALL($AO$3:$AO$30,ROWS(AO$3:AO12))</f>
        <v>21.53971287200158</v>
      </c>
      <c r="AQ12" s="119">
        <f t="shared" ca="1" si="11"/>
        <v>2.1101940482912327</v>
      </c>
      <c r="AR12" s="119">
        <f t="shared" si="20"/>
        <v>1.5</v>
      </c>
      <c r="AS12" s="86">
        <f t="shared" ca="1" si="12"/>
        <v>46</v>
      </c>
      <c r="AT12" s="86">
        <f t="shared" ca="1" si="13"/>
        <v>0.89107109054640232</v>
      </c>
      <c r="AU12" s="86">
        <f ca="1">INDEX($AS$3:$AS$30,MATCH(SMALL($AT$3:$AT$30,ROWS(AT$3:AT12)),$AT$3:$AT$30,0))</f>
        <v>35</v>
      </c>
      <c r="AV12" s="86">
        <f ca="1">SMALL($AS$3:$AS$30,ROWS(AV$3:AV12))</f>
        <v>35</v>
      </c>
      <c r="AW12" s="94">
        <f ca="1">VLOOKUP(SMALL($BB$17:$BB$30,AX12),$BB$17:$BC$30,2,0)</f>
        <v>72</v>
      </c>
      <c r="AX12" s="94">
        <f t="shared" si="23"/>
        <v>5</v>
      </c>
      <c r="BA12" s="94">
        <v>10</v>
      </c>
      <c r="BB12" s="94">
        <f t="shared" ca="1" si="14"/>
        <v>0.15903856876503852</v>
      </c>
      <c r="BC12" s="94">
        <f t="shared" ca="1" si="15"/>
        <v>35</v>
      </c>
    </row>
    <row r="13" spans="1:55" ht="17.25" thickBot="1" x14ac:dyDescent="0.35">
      <c r="A13" s="9">
        <v>11</v>
      </c>
      <c r="B13" s="109">
        <v>9</v>
      </c>
      <c r="C13" s="110">
        <v>39</v>
      </c>
      <c r="D13" s="111">
        <v>53</v>
      </c>
      <c r="E13" s="112">
        <v>85</v>
      </c>
      <c r="F13" s="113" t="str">
        <f t="shared" si="4"/>
        <v>96 - 104</v>
      </c>
      <c r="G13" s="114">
        <f t="shared" si="7"/>
        <v>96</v>
      </c>
      <c r="H13" s="115">
        <f t="shared" si="0"/>
        <v>104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18.221268210960673</v>
      </c>
      <c r="AP13" s="97">
        <f ca="1">SMALL($AO$3:$AO$30,ROWS(AO$3:AO13))</f>
        <v>22.114835329647811</v>
      </c>
      <c r="AQ13" s="119">
        <f t="shared" ca="1" si="11"/>
        <v>2.594215394604201</v>
      </c>
      <c r="AR13" s="119">
        <f t="shared" si="20"/>
        <v>2</v>
      </c>
      <c r="AS13" s="86">
        <f t="shared" ca="1" si="12"/>
        <v>58</v>
      </c>
      <c r="AT13" s="86">
        <f t="shared" ca="1" si="13"/>
        <v>0.80927957376508075</v>
      </c>
      <c r="AU13" s="86">
        <f ca="1">INDEX($AS$3:$AS$30,MATCH(SMALL($AT$3:$AT$30,ROWS(AT$3:AT13)),$AT$3:$AT$30,0))</f>
        <v>29</v>
      </c>
      <c r="AV13" s="86">
        <f ca="1">SMALL($AS$3:$AS$30,ROWS(AV$3:AV13))</f>
        <v>40</v>
      </c>
      <c r="AW13" s="94">
        <f ca="1">VLOOKUP(SMALL($BB$17:$BB$30,AX13),$BB$17:$BC$30,2,0)</f>
        <v>45</v>
      </c>
      <c r="AX13" s="94">
        <f t="shared" si="23"/>
        <v>6</v>
      </c>
      <c r="BA13" s="94">
        <v>11</v>
      </c>
      <c r="BB13" s="94">
        <f t="shared" ca="1" si="14"/>
        <v>0.86559975054817928</v>
      </c>
      <c r="BC13" s="94">
        <f t="shared" ca="1" si="15"/>
        <v>40</v>
      </c>
    </row>
    <row r="14" spans="1:55" ht="17.25" thickBot="1" x14ac:dyDescent="0.35">
      <c r="A14" s="9">
        <v>12</v>
      </c>
      <c r="B14" s="109">
        <v>67</v>
      </c>
      <c r="C14" s="110">
        <v>42</v>
      </c>
      <c r="D14" s="111">
        <v>35</v>
      </c>
      <c r="E14" s="112">
        <v>36</v>
      </c>
      <c r="F14" s="120" t="str">
        <f t="shared" si="4"/>
        <v>104 - 112</v>
      </c>
      <c r="G14" s="121">
        <f>H13</f>
        <v>104</v>
      </c>
      <c r="H14" s="122">
        <f t="shared" si="0"/>
        <v>112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26.4140042420903</v>
      </c>
      <c r="AP14" s="97">
        <f ca="1">SMALL($AO$3:$AO$30,ROWS(AO$3:AO14))</f>
        <v>23.774760587484476</v>
      </c>
      <c r="AQ14" s="119">
        <f t="shared" ca="1" si="11"/>
        <v>1.4414733258909691</v>
      </c>
      <c r="AR14" s="119">
        <f t="shared" si="20"/>
        <v>1</v>
      </c>
      <c r="AS14" s="86">
        <f t="shared" ca="1" si="12"/>
        <v>35</v>
      </c>
      <c r="AT14" s="86">
        <f t="shared" ca="1" si="13"/>
        <v>0.39621433289375896</v>
      </c>
      <c r="AU14" s="86">
        <f ca="1">INDEX($AS$3:$AS$30,MATCH(SMALL($AT$3:$AT$30,ROWS(AT$3:AT14)),$AT$3:$AT$30,0))</f>
        <v>40</v>
      </c>
      <c r="AV14" s="86">
        <f ca="1">SMALL($AS$3:$AS$30,ROWS(AV$3:AV14))</f>
        <v>41</v>
      </c>
      <c r="AW14" s="94">
        <f ca="1">VLOOKUP(SMALL($BB$3:$BB$16,AX14),$BB$3:$BC$30,2,0)</f>
        <v>34</v>
      </c>
      <c r="AX14" s="94">
        <f t="shared" si="23"/>
        <v>6</v>
      </c>
      <c r="BA14" s="94">
        <v>12</v>
      </c>
      <c r="BB14" s="94">
        <f t="shared" ca="1" si="14"/>
        <v>0.8089422598495194</v>
      </c>
      <c r="BC14" s="94">
        <f t="shared" ca="1" si="15"/>
        <v>41</v>
      </c>
    </row>
    <row r="15" spans="1:55" ht="16.5" x14ac:dyDescent="0.3">
      <c r="A15" s="9">
        <v>13</v>
      </c>
      <c r="B15" s="109">
        <v>53</v>
      </c>
      <c r="C15" s="110">
        <v>44</v>
      </c>
      <c r="D15" s="111">
        <v>26</v>
      </c>
      <c r="E15" s="112">
        <v>27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0.99999999999999978</v>
      </c>
      <c r="L15" s="117"/>
      <c r="AN15" s="97">
        <v>14</v>
      </c>
      <c r="AO15" s="97">
        <f t="shared" ca="1" si="10"/>
        <v>30.398524812167103</v>
      </c>
      <c r="AP15" s="97">
        <f ca="1">SMALL($AO$3:$AO$30,ROWS(AO$3:AO15))</f>
        <v>24.742061712821656</v>
      </c>
      <c r="AQ15" s="119">
        <f t="shared" ca="1" si="11"/>
        <v>1.76219031240056</v>
      </c>
      <c r="AR15" s="119">
        <f t="shared" si="20"/>
        <v>1</v>
      </c>
      <c r="AS15" s="86">
        <f t="shared" ca="1" si="12"/>
        <v>44</v>
      </c>
      <c r="AT15" s="86">
        <f t="shared" ca="1" si="13"/>
        <v>0.78732353497856622</v>
      </c>
      <c r="AU15" s="86">
        <f ca="1">INDEX($AS$3:$AS$30,MATCH(SMALL($AT$3:$AT$30,ROWS(AT$3:AT15)),$AT$3:$AT$30,0))</f>
        <v>45</v>
      </c>
      <c r="AV15" s="86">
        <f ca="1">SMALL($AS$3:$AS$30,ROWS(AV$3:AV15))</f>
        <v>43</v>
      </c>
      <c r="AW15" s="94">
        <f ca="1">VLOOKUP(SMALL($BB$3:$BB$16,AX15),$BB$3:$BC$30,2,0)</f>
        <v>29</v>
      </c>
      <c r="AX15" s="94">
        <f t="shared" si="23"/>
        <v>7</v>
      </c>
      <c r="BA15" s="94">
        <v>13</v>
      </c>
      <c r="BB15" s="94">
        <f t="shared" ca="1" si="14"/>
        <v>0.83892151480381605</v>
      </c>
      <c r="BC15" s="94">
        <f t="shared" ca="1" si="15"/>
        <v>43</v>
      </c>
    </row>
    <row r="16" spans="1:55" ht="16.5" x14ac:dyDescent="0.3">
      <c r="A16" s="9">
        <v>14</v>
      </c>
      <c r="B16" s="109">
        <v>58</v>
      </c>
      <c r="C16" s="110">
        <v>44</v>
      </c>
      <c r="D16" s="111">
        <v>50</v>
      </c>
      <c r="E16" s="112">
        <v>69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24.742061712821656</v>
      </c>
      <c r="AP16" s="97">
        <f ca="1">SMALL($AO$3:$AO$30,ROWS(AO$3:AO16))</f>
        <v>24.990019264886371</v>
      </c>
      <c r="AQ16" s="119">
        <f t="shared" ca="1" si="11"/>
        <v>1.8824563066157891</v>
      </c>
      <c r="AR16" s="119">
        <f t="shared" si="20"/>
        <v>1.5</v>
      </c>
      <c r="AS16" s="86">
        <f t="shared" ca="1" si="12"/>
        <v>48</v>
      </c>
      <c r="AT16" s="86">
        <f t="shared" ca="1" si="13"/>
        <v>0.86381703180739622</v>
      </c>
      <c r="AU16" s="86">
        <f ca="1">INDEX($AS$3:$AS$30,MATCH(SMALL($AT$3:$AT$30,ROWS(AT$3:AT16)),$AT$3:$AT$30,0))</f>
        <v>46</v>
      </c>
      <c r="AV16" s="86">
        <f ca="1">SMALL($AS$3:$AS$30,ROWS(AV$3:AV16))</f>
        <v>43</v>
      </c>
      <c r="AW16" s="94">
        <f ca="1">VLOOKUP(SMALL($BB$17:$BB$30,AX16),$BB$17:$BC$30,2,0)</f>
        <v>57</v>
      </c>
      <c r="AX16" s="94">
        <f t="shared" si="23"/>
        <v>7</v>
      </c>
      <c r="BA16" s="94">
        <v>14</v>
      </c>
      <c r="BB16" s="94">
        <f t="shared" ca="1" si="14"/>
        <v>0.74359599610683391</v>
      </c>
      <c r="BC16" s="94">
        <f t="shared" ca="1" si="15"/>
        <v>43</v>
      </c>
    </row>
    <row r="17" spans="1:63" ht="16.5" x14ac:dyDescent="0.3">
      <c r="A17" s="9">
        <v>15</v>
      </c>
      <c r="B17" s="109">
        <v>49</v>
      </c>
      <c r="C17" s="110">
        <v>46</v>
      </c>
      <c r="D17" s="111">
        <v>69</v>
      </c>
      <c r="E17" s="112">
        <v>46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29.687157602090494</v>
      </c>
      <c r="AP17" s="97">
        <f ca="1">SMALL($AO$3:$AO$30,ROWS(AO$3:AO17))</f>
        <v>26.116101950728041</v>
      </c>
      <c r="AQ17" s="119">
        <f t="shared" ca="1" si="11"/>
        <v>2.1067576257989504</v>
      </c>
      <c r="AR17" s="119">
        <f t="shared" si="20"/>
        <v>2</v>
      </c>
      <c r="AS17" s="86">
        <f t="shared" ca="1" si="12"/>
        <v>56</v>
      </c>
      <c r="AT17" s="86">
        <f t="shared" ca="1" si="13"/>
        <v>0.91853331884357969</v>
      </c>
      <c r="AU17" s="86">
        <f ca="1">INDEX($AS$3:$AS$30,MATCH(SMALL($AT$3:$AT$30,ROWS(AT$3:AT17)),$AT$3:$AT$30,0))</f>
        <v>43</v>
      </c>
      <c r="AV17" s="86">
        <f ca="1">SMALL($AS$3:$AS$30,ROWS(AV$3:AV17))</f>
        <v>44</v>
      </c>
      <c r="AW17" s="94">
        <f ca="1">VLOOKUP(SMALL($BB$17:$BB$30,AX17),$BB$17:$BC$30,2,0)</f>
        <v>73</v>
      </c>
      <c r="AX17" s="94">
        <f t="shared" si="23"/>
        <v>8</v>
      </c>
      <c r="BA17" s="94">
        <v>15</v>
      </c>
      <c r="BB17" s="94">
        <f t="shared" ca="1" si="14"/>
        <v>0.63983776467639775</v>
      </c>
      <c r="BC17" s="94">
        <f t="shared" ca="1" si="15"/>
        <v>44</v>
      </c>
    </row>
    <row r="18" spans="1:63" ht="16.5" x14ac:dyDescent="0.3">
      <c r="A18" s="9">
        <v>16</v>
      </c>
      <c r="B18" s="109">
        <v>56</v>
      </c>
      <c r="C18" s="110">
        <v>46</v>
      </c>
      <c r="D18" s="111">
        <v>36</v>
      </c>
      <c r="E18" s="112">
        <v>44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18.64490082577429</v>
      </c>
      <c r="AP18" s="97">
        <f ca="1">SMALL($AO$3:$AO$30,ROWS(AO$3:AO18))</f>
        <v>26.4140042420903</v>
      </c>
      <c r="AQ18" s="119">
        <f t="shared" ca="1" si="11"/>
        <v>1.3035322645958867</v>
      </c>
      <c r="AR18" s="119">
        <f t="shared" si="20"/>
        <v>1</v>
      </c>
      <c r="AS18" s="86">
        <f t="shared" ca="1" si="12"/>
        <v>35</v>
      </c>
      <c r="AT18" s="86">
        <f t="shared" ca="1" si="13"/>
        <v>6.1684646786335784E-2</v>
      </c>
      <c r="AU18" s="86">
        <f ca="1">INDEX($AS$3:$AS$30,MATCH(SMALL($AT$3:$AT$30,ROWS(AT$3:AT18)),$AT$3:$AT$30,0))</f>
        <v>54</v>
      </c>
      <c r="AV18" s="86">
        <f ca="1">SMALL($AS$3:$AS$30,ROWS(AV$3:AV18))</f>
        <v>45</v>
      </c>
      <c r="AW18" s="94">
        <f ca="1">VLOOKUP(SMALL($BB$3:$BB$16,AX18),$BB$3:$BC$30,2,0)</f>
        <v>43</v>
      </c>
      <c r="AX18" s="94">
        <f t="shared" si="23"/>
        <v>8</v>
      </c>
      <c r="BA18" s="94">
        <v>16</v>
      </c>
      <c r="BB18" s="94">
        <f t="shared" ca="1" si="14"/>
        <v>0.33024858650195232</v>
      </c>
      <c r="BC18" s="94">
        <f t="shared" ca="1" si="15"/>
        <v>45</v>
      </c>
    </row>
    <row r="19" spans="1:63" ht="16.5" x14ac:dyDescent="0.3">
      <c r="A19" s="9">
        <v>17</v>
      </c>
      <c r="B19" s="109">
        <v>39</v>
      </c>
      <c r="C19" s="110">
        <v>49</v>
      </c>
      <c r="D19" s="111">
        <v>39</v>
      </c>
      <c r="E19" s="112">
        <v>28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18.134999982284576</v>
      </c>
      <c r="AP19" s="97">
        <f ca="1">SMALL($AO$3:$AO$30,ROWS(AO$3:AO19))</f>
        <v>26.526268392599476</v>
      </c>
      <c r="AQ19" s="119">
        <f t="shared" ca="1" si="11"/>
        <v>1.7048523283114765</v>
      </c>
      <c r="AR19" s="119">
        <f t="shared" si="20"/>
        <v>1</v>
      </c>
      <c r="AS19" s="86">
        <f t="shared" ca="1" si="12"/>
        <v>46</v>
      </c>
      <c r="AT19" s="86">
        <f t="shared" ca="1" si="13"/>
        <v>0.56095050327817242</v>
      </c>
      <c r="AU19" s="86">
        <f ca="1">INDEX($AS$3:$AS$30,MATCH(SMALL($AT$3:$AT$30,ROWS(AT$3:AT19)),$AT$3:$AT$30,0))</f>
        <v>30</v>
      </c>
      <c r="AV19" s="86">
        <f ca="1">SMALL($AS$3:$AS$30,ROWS(AV$3:AV19))</f>
        <v>46</v>
      </c>
      <c r="AW19" s="94">
        <f ca="1">VLOOKUP(SMALL($BB$3:$BB$16,AX19),$BB$3:$BC$30,2,0)</f>
        <v>28</v>
      </c>
      <c r="AX19" s="94">
        <f t="shared" si="23"/>
        <v>9</v>
      </c>
      <c r="BA19" s="94">
        <v>17</v>
      </c>
      <c r="BB19" s="94">
        <f t="shared" ca="1" si="14"/>
        <v>0.64092280167207927</v>
      </c>
      <c r="BC19" s="94">
        <f t="shared" ca="1" si="15"/>
        <v>46</v>
      </c>
    </row>
    <row r="20" spans="1:63" ht="16.5" x14ac:dyDescent="0.3">
      <c r="A20" s="9">
        <v>18</v>
      </c>
      <c r="B20" s="109">
        <v>35</v>
      </c>
      <c r="C20" s="110">
        <v>50</v>
      </c>
      <c r="D20" s="111">
        <v>58</v>
      </c>
      <c r="E20" s="112">
        <v>46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38.97663472232847</v>
      </c>
      <c r="AP20" s="97">
        <f ca="1">SMALL($AO$3:$AO$30,ROWS(AO$3:AO20))</f>
        <v>26.583748464034091</v>
      </c>
      <c r="AQ20" s="119">
        <f t="shared" ca="1" si="11"/>
        <v>1.6026022260540633</v>
      </c>
      <c r="AR20" s="119">
        <f t="shared" si="20"/>
        <v>1.5</v>
      </c>
      <c r="AS20" s="86">
        <f t="shared" ca="1" si="12"/>
        <v>43</v>
      </c>
      <c r="AT20" s="86">
        <f t="shared" ca="1" si="13"/>
        <v>0.56949398887144398</v>
      </c>
      <c r="AU20" s="86">
        <f ca="1">INDEX($AS$3:$AS$30,MATCH(SMALL($AT$3:$AT$30,ROWS(AT$3:AT20)),$AT$3:$AT$30,0))</f>
        <v>75</v>
      </c>
      <c r="AV20" s="86">
        <f ca="1">SMALL($AS$3:$AS$30,ROWS(AV$3:AV20))</f>
        <v>46</v>
      </c>
      <c r="AW20" s="94">
        <f ca="1">VLOOKUP(SMALL($BB$17:$BB$30,AX20),$BB$17:$BC$30,2,0)</f>
        <v>46</v>
      </c>
      <c r="AX20" s="94">
        <f t="shared" si="23"/>
        <v>9</v>
      </c>
      <c r="BA20" s="94">
        <v>18</v>
      </c>
      <c r="BB20" s="94">
        <f t="shared" ca="1" si="14"/>
        <v>0.56406515537713542</v>
      </c>
      <c r="BC20" s="94">
        <f t="shared" ca="1" si="15"/>
        <v>46</v>
      </c>
    </row>
    <row r="21" spans="1:63" ht="16.5" x14ac:dyDescent="0.3">
      <c r="A21" s="9">
        <v>19</v>
      </c>
      <c r="B21" s="109">
        <v>23</v>
      </c>
      <c r="C21" s="110">
        <v>53</v>
      </c>
      <c r="D21" s="111">
        <v>58</v>
      </c>
      <c r="E21" s="112">
        <v>67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21.53971287200158</v>
      </c>
      <c r="AP21" s="97">
        <f ca="1">SMALL($AO$3:$AO$30,ROWS(AO$3:AO21))</f>
        <v>26.753599610798791</v>
      </c>
      <c r="AQ21" s="119">
        <f t="shared" ca="1" si="11"/>
        <v>2.5374939622049828</v>
      </c>
      <c r="AR21" s="119">
        <f t="shared" si="20"/>
        <v>2</v>
      </c>
      <c r="AS21" s="86">
        <f t="shared" ca="1" si="12"/>
        <v>68</v>
      </c>
      <c r="AT21" s="86">
        <f t="shared" ca="1" si="13"/>
        <v>0.24048428779162645</v>
      </c>
      <c r="AU21" s="86">
        <f ca="1">INDEX($AS$3:$AS$30,MATCH(SMALL($AT$3:$AT$30,ROWS(AT$3:AT21)),$AT$3:$AT$30,0))</f>
        <v>44</v>
      </c>
      <c r="AV21" s="86">
        <f ca="1">SMALL($AS$3:$AS$30,ROWS(AV$3:AV21))</f>
        <v>48</v>
      </c>
      <c r="AW21" s="94">
        <f ca="1">VLOOKUP(SMALL($BB$17:$BB$30,AX21),$BB$17:$BC$30,2,0)</f>
        <v>68</v>
      </c>
      <c r="AX21" s="94">
        <f t="shared" si="23"/>
        <v>10</v>
      </c>
      <c r="BA21" s="94">
        <v>19</v>
      </c>
      <c r="BB21" s="94">
        <f t="shared" ca="1" si="14"/>
        <v>0.14720788484644121</v>
      </c>
      <c r="BC21" s="94">
        <f t="shared" ca="1" si="15"/>
        <v>48</v>
      </c>
    </row>
    <row r="22" spans="1:63" ht="16.5" x14ac:dyDescent="0.3">
      <c r="A22" s="9">
        <v>20</v>
      </c>
      <c r="B22" s="109">
        <v>36</v>
      </c>
      <c r="C22" s="110">
        <v>54</v>
      </c>
      <c r="D22" s="111">
        <v>39</v>
      </c>
      <c r="E22" s="112">
        <v>44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28.002704530108758</v>
      </c>
      <c r="AP22" s="97">
        <f ca="1">SMALL($AO$3:$AO$30,ROWS(AO$3:AO22))</f>
        <v>27.107860219268868</v>
      </c>
      <c r="AQ22" s="119">
        <f t="shared" ca="1" si="11"/>
        <v>1.234429961449915</v>
      </c>
      <c r="AR22" s="119">
        <f t="shared" si="20"/>
        <v>1</v>
      </c>
      <c r="AS22" s="86">
        <f t="shared" ca="1" si="12"/>
        <v>34</v>
      </c>
      <c r="AT22" s="86">
        <f t="shared" ca="1" si="13"/>
        <v>6.5084770960671667E-3</v>
      </c>
      <c r="AU22" s="86">
        <f ca="1">INDEX($AS$3:$AS$30,MATCH(SMALL($AT$3:$AT$30,ROWS(AT$3:AT22)),$AT$3:$AT$30,0))</f>
        <v>58</v>
      </c>
      <c r="AV22" s="86">
        <f ca="1">SMALL($AS$3:$AS$30,ROWS(AV$3:AV22))</f>
        <v>49</v>
      </c>
      <c r="AW22" s="94">
        <f ca="1">VLOOKUP(SMALL($BB$3:$BB$16,AX22),$BB$3:$BC$30,2,0)</f>
        <v>41</v>
      </c>
      <c r="AX22" s="94">
        <f t="shared" si="23"/>
        <v>10</v>
      </c>
      <c r="BA22" s="94">
        <v>20</v>
      </c>
      <c r="BB22" s="94">
        <f t="shared" ca="1" si="14"/>
        <v>0.60874249514243672</v>
      </c>
      <c r="BC22" s="94">
        <f t="shared" ca="1" si="15"/>
        <v>49</v>
      </c>
    </row>
    <row r="23" spans="1:63" ht="16.5" x14ac:dyDescent="0.3">
      <c r="A23" s="9">
        <v>21</v>
      </c>
      <c r="B23" s="109">
        <v>26</v>
      </c>
      <c r="C23" s="110">
        <v>56</v>
      </c>
      <c r="D23" s="111">
        <v>56</v>
      </c>
      <c r="E23" s="112">
        <v>9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26.583748464034091</v>
      </c>
      <c r="AP23" s="97">
        <f ca="1">SMALL($AO$3:$AO$30,ROWS(AO$3:AO23))</f>
        <v>27.214380393928451</v>
      </c>
      <c r="AQ23" s="119">
        <f t="shared" ca="1" si="11"/>
        <v>1.4504612513972464</v>
      </c>
      <c r="AR23" s="119">
        <f t="shared" si="20"/>
        <v>1</v>
      </c>
      <c r="AS23" s="86">
        <f t="shared" ca="1" si="12"/>
        <v>40</v>
      </c>
      <c r="AT23" s="86">
        <f t="shared" ca="1" si="13"/>
        <v>0.47889639545911677</v>
      </c>
      <c r="AU23" s="86">
        <f ca="1">INDEX($AS$3:$AS$30,MATCH(SMALL($AT$3:$AT$30,ROWS(AT$3:AT23)),$AT$3:$AT$30,0))</f>
        <v>48</v>
      </c>
      <c r="AV23" s="86">
        <f ca="1">SMALL($AS$3:$AS$30,ROWS(AV$3:AV23))</f>
        <v>54</v>
      </c>
      <c r="AW23" s="94">
        <f ca="1">VLOOKUP(SMALL($BB$3:$BB$16,AX23),$BB$3:$BC$30,2,0)</f>
        <v>43</v>
      </c>
      <c r="AX23" s="94">
        <f t="shared" si="23"/>
        <v>11</v>
      </c>
      <c r="BA23" s="94">
        <v>21</v>
      </c>
      <c r="BB23" s="94">
        <f t="shared" ca="1" si="14"/>
        <v>0.10098700506633262</v>
      </c>
      <c r="BC23" s="94">
        <f t="shared" ca="1" si="15"/>
        <v>54</v>
      </c>
    </row>
    <row r="24" spans="1:63" ht="16.5" x14ac:dyDescent="0.3">
      <c r="A24" s="9">
        <v>22</v>
      </c>
      <c r="B24" s="109">
        <v>76</v>
      </c>
      <c r="C24" s="110">
        <v>58</v>
      </c>
      <c r="D24" s="111">
        <v>44</v>
      </c>
      <c r="E24" s="112">
        <v>58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20.660742552967289</v>
      </c>
      <c r="AP24" s="97">
        <f ca="1">SMALL($AO$3:$AO$30,ROWS(AO$3:AO24))</f>
        <v>27.851028580625865</v>
      </c>
      <c r="AQ24" s="119">
        <f t="shared" ca="1" si="11"/>
        <v>1.6034809558510315</v>
      </c>
      <c r="AR24" s="119">
        <f t="shared" si="20"/>
        <v>1.5</v>
      </c>
      <c r="AS24" s="86">
        <f t="shared" ca="1" si="12"/>
        <v>45</v>
      </c>
      <c r="AT24" s="86">
        <f t="shared" ca="1" si="13"/>
        <v>0.4967412494051463</v>
      </c>
      <c r="AU24" s="86">
        <f ca="1">INDEX($AS$3:$AS$30,MATCH(SMALL($AT$3:$AT$30,ROWS(AT$3:AT24)),$AT$3:$AT$30,0))</f>
        <v>46</v>
      </c>
      <c r="AV24" s="86">
        <f ca="1">SMALL($AS$3:$AS$30,ROWS(AV$3:AV24))</f>
        <v>56</v>
      </c>
      <c r="AW24" s="94">
        <f ca="1">VLOOKUP(SMALL($BB$17:$BB$30,AX24),$BB$17:$BC$30,2,0)</f>
        <v>49</v>
      </c>
      <c r="AX24" s="94">
        <f t="shared" si="23"/>
        <v>11</v>
      </c>
      <c r="BA24" s="94">
        <v>22</v>
      </c>
      <c r="BB24" s="94">
        <f t="shared" ca="1" si="14"/>
        <v>0.26837992075799355</v>
      </c>
      <c r="BC24" s="94">
        <f t="shared" ca="1" si="15"/>
        <v>56</v>
      </c>
    </row>
    <row r="25" spans="1:63" ht="16.5" x14ac:dyDescent="0.3">
      <c r="A25" s="9">
        <v>23</v>
      </c>
      <c r="B25" s="109">
        <v>28</v>
      </c>
      <c r="C25" s="110">
        <v>58</v>
      </c>
      <c r="D25" s="111">
        <v>67</v>
      </c>
      <c r="E25" s="112">
        <v>76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22.114835329647811</v>
      </c>
      <c r="AP25" s="97">
        <f ca="1">SMALL($AO$3:$AO$30,ROWS(AO$3:AO25))</f>
        <v>27.965393387571531</v>
      </c>
      <c r="AQ25" s="119">
        <f t="shared" ca="1" si="11"/>
        <v>2.548168718852831</v>
      </c>
      <c r="AR25" s="119">
        <f t="shared" si="20"/>
        <v>2</v>
      </c>
      <c r="AS25" s="86">
        <f t="shared" ca="1" si="12"/>
        <v>72</v>
      </c>
      <c r="AT25" s="86">
        <f t="shared" ca="1" si="13"/>
        <v>0.22544957228190821</v>
      </c>
      <c r="AU25" s="86">
        <f ca="1">INDEX($AS$3:$AS$30,MATCH(SMALL($AT$3:$AT$30,ROWS(AT$3:AT25)),$AT$3:$AT$30,0))</f>
        <v>35</v>
      </c>
      <c r="AV25" s="86">
        <f ca="1">SMALL($AS$3:$AS$30,ROWS(AV$3:AV25))</f>
        <v>57</v>
      </c>
      <c r="AW25" s="94">
        <f ca="1">VLOOKUP(SMALL($BB$17:$BB$30,AX25),$BB$17:$BC$30,2,0)</f>
        <v>44</v>
      </c>
      <c r="AX25" s="94">
        <f t="shared" si="23"/>
        <v>12</v>
      </c>
      <c r="BA25" s="94">
        <v>23</v>
      </c>
      <c r="BB25" s="94">
        <f t="shared" ca="1" si="14"/>
        <v>0.41652450454455803</v>
      </c>
      <c r="BC25" s="94">
        <f t="shared" ca="1" si="15"/>
        <v>57</v>
      </c>
    </row>
    <row r="26" spans="1:63" ht="16.5" x14ac:dyDescent="0.3">
      <c r="A26" s="9">
        <v>24</v>
      </c>
      <c r="B26" s="109">
        <v>39</v>
      </c>
      <c r="C26" s="110">
        <v>58</v>
      </c>
      <c r="D26" s="111">
        <v>58</v>
      </c>
      <c r="E26" s="112">
        <v>23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26.526268392599476</v>
      </c>
      <c r="AP26" s="97">
        <f ca="1">SMALL($AO$3:$AO$30,ROWS(AO$3:AO26))</f>
        <v>28.002704530108758</v>
      </c>
      <c r="AQ26" s="119">
        <f t="shared" ca="1" si="11"/>
        <v>1.724437008138235</v>
      </c>
      <c r="AR26" s="119">
        <f t="shared" si="20"/>
        <v>1</v>
      </c>
      <c r="AS26" s="86">
        <f t="shared" ca="1" si="12"/>
        <v>49</v>
      </c>
      <c r="AT26" s="86">
        <f t="shared" ca="1" si="13"/>
        <v>0.92711146090720487</v>
      </c>
      <c r="AU26" s="86">
        <f ca="1">INDEX($AS$3:$AS$30,MATCH(SMALL($AT$3:$AT$30,ROWS(AT$3:AT26)),$AT$3:$AT$30,0))</f>
        <v>56</v>
      </c>
      <c r="AV26" s="86">
        <f ca="1">SMALL($AS$3:$AS$30,ROWS(AV$3:AV26))</f>
        <v>58</v>
      </c>
      <c r="AW26" s="94">
        <f ca="1">VLOOKUP(SMALL($BB$3:$BB$16,AX26),$BB$3:$BC$30,2,0)</f>
        <v>40</v>
      </c>
      <c r="AX26" s="94">
        <f t="shared" si="23"/>
        <v>12</v>
      </c>
      <c r="BA26" s="94">
        <v>24</v>
      </c>
      <c r="BB26" s="94">
        <f t="shared" ca="1" si="14"/>
        <v>0.89070792664225207</v>
      </c>
      <c r="BC26" s="94">
        <f t="shared" ca="1" si="15"/>
        <v>58</v>
      </c>
    </row>
    <row r="27" spans="1:63" ht="16.5" x14ac:dyDescent="0.3">
      <c r="A27" s="9">
        <v>25</v>
      </c>
      <c r="B27" s="109">
        <v>39</v>
      </c>
      <c r="C27" s="110">
        <v>67</v>
      </c>
      <c r="D27" s="111">
        <v>54</v>
      </c>
      <c r="E27" s="112">
        <v>26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20.028276602401302</v>
      </c>
      <c r="AP27" s="97">
        <f ca="1">SMALL($AO$3:$AO$30,ROWS(AO$3:AO27))</f>
        <v>29.687157602090494</v>
      </c>
      <c r="AQ27" s="119">
        <f t="shared" ca="1" si="11"/>
        <v>1.7869364176275382</v>
      </c>
      <c r="AR27" s="119">
        <f t="shared" si="20"/>
        <v>1</v>
      </c>
      <c r="AS27" s="86">
        <f t="shared" ca="1" si="12"/>
        <v>54</v>
      </c>
      <c r="AT27" s="86">
        <f t="shared" ca="1" si="13"/>
        <v>0.59409958074523761</v>
      </c>
      <c r="AU27" s="86">
        <f ca="1">INDEX($AS$3:$AS$30,MATCH(SMALL($AT$3:$AT$30,ROWS(AT$3:AT27)),$AT$3:$AT$30,0))</f>
        <v>49</v>
      </c>
      <c r="AV27" s="86">
        <f ca="1">SMALL($AS$3:$AS$30,ROWS(AV$3:AV27))</f>
        <v>68</v>
      </c>
      <c r="AW27" s="94">
        <f ca="1">VLOOKUP(SMALL($BB$3:$BB$16,AX27),$BB$3:$BC$30,2,0)</f>
        <v>35</v>
      </c>
      <c r="AX27" s="94">
        <f t="shared" si="23"/>
        <v>13</v>
      </c>
      <c r="BA27" s="94">
        <v>25</v>
      </c>
      <c r="BB27" s="94">
        <f t="shared" ca="1" si="14"/>
        <v>0.57584016991955878</v>
      </c>
      <c r="BC27" s="94">
        <f t="shared" ca="1" si="15"/>
        <v>68</v>
      </c>
    </row>
    <row r="28" spans="1:63" ht="16.5" x14ac:dyDescent="0.3">
      <c r="A28" s="9">
        <v>26</v>
      </c>
      <c r="B28" s="109">
        <v>34</v>
      </c>
      <c r="C28" s="110">
        <v>69</v>
      </c>
      <c r="D28" s="111">
        <v>85</v>
      </c>
      <c r="E28" s="112">
        <v>50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30.434628911657732</v>
      </c>
      <c r="AP28" s="97">
        <f ca="1">SMALL($AO$3:$AO$30,ROWS(AO$3:AO28))</f>
        <v>30.398524812167103</v>
      </c>
      <c r="AQ28" s="119">
        <f t="shared" ca="1" si="11"/>
        <v>2.4380164471147396</v>
      </c>
      <c r="AR28" s="119">
        <f t="shared" si="20"/>
        <v>1.5</v>
      </c>
      <c r="AS28" s="86">
        <f t="shared" ca="1" si="12"/>
        <v>75</v>
      </c>
      <c r="AT28" s="86">
        <f t="shared" ca="1" si="13"/>
        <v>0.72981421955084747</v>
      </c>
      <c r="AU28" s="86">
        <f ca="1">INDEX($AS$3:$AS$30,MATCH(SMALL($AT$3:$AT$30,ROWS(AT$3:AT28)),$AT$3:$AT$30,0))</f>
        <v>23</v>
      </c>
      <c r="AV28" s="86">
        <f ca="1">SMALL($AS$3:$AS$30,ROWS(AV$3:AV28))</f>
        <v>72</v>
      </c>
      <c r="AW28" s="94">
        <f ca="1">VLOOKUP(SMALL($BB$17:$BB$30,AX28),$BB$17:$BC$30,2,0)</f>
        <v>46</v>
      </c>
      <c r="AX28" s="94">
        <f t="shared" si="23"/>
        <v>13</v>
      </c>
      <c r="BA28" s="94">
        <v>26</v>
      </c>
      <c r="BB28" s="94">
        <f t="shared" ca="1" si="14"/>
        <v>0.31446578270361769</v>
      </c>
      <c r="BC28" s="94">
        <f t="shared" ca="1" si="15"/>
        <v>72</v>
      </c>
    </row>
    <row r="29" spans="1:63" ht="16.5" x14ac:dyDescent="0.3">
      <c r="A29" s="9">
        <v>27</v>
      </c>
      <c r="B29" s="109">
        <v>42</v>
      </c>
      <c r="C29" s="110">
        <v>76</v>
      </c>
      <c r="D29" s="111">
        <v>76</v>
      </c>
      <c r="E29" s="112">
        <v>58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26.116101950728041</v>
      </c>
      <c r="AP29" s="97">
        <f ca="1">SMALL($AO$3:$AO$30,ROWS(AO$3:AO29))</f>
        <v>30.434628911657732</v>
      </c>
      <c r="AQ29" s="119">
        <f t="shared" ca="1" si="11"/>
        <v>2.3880121875598537</v>
      </c>
      <c r="AR29" s="119">
        <f t="shared" si="20"/>
        <v>2</v>
      </c>
      <c r="AS29" s="86">
        <f t="shared" ca="1" si="12"/>
        <v>73</v>
      </c>
      <c r="AT29" s="86">
        <f t="shared" ca="1" si="13"/>
        <v>0.93519710302638837</v>
      </c>
      <c r="AU29" s="86">
        <f ca="1">INDEX($AS$3:$AS$30,MATCH(SMALL($AT$3:$AT$30,ROWS(AT$3:AT29)),$AT$3:$AT$30,0))</f>
        <v>73</v>
      </c>
      <c r="AV29" s="86">
        <f ca="1">SMALL($AS$3:$AS$30,ROWS(AV$3:AV29))</f>
        <v>73</v>
      </c>
      <c r="AW29" s="94">
        <f ca="1">VLOOKUP(SMALL($BB$17:$BB$30,AX29),$BB$17:$BC$30,2,0)</f>
        <v>58</v>
      </c>
      <c r="AX29" s="94">
        <f t="shared" si="23"/>
        <v>14</v>
      </c>
      <c r="BA29" s="94">
        <v>27</v>
      </c>
      <c r="BB29" s="94">
        <f t="shared" ca="1" si="14"/>
        <v>0.50212797437269807</v>
      </c>
      <c r="BC29" s="94">
        <f t="shared" ca="1" si="15"/>
        <v>73</v>
      </c>
    </row>
    <row r="30" spans="1:63" ht="16.5" x14ac:dyDescent="0.3">
      <c r="A30" s="9">
        <v>28</v>
      </c>
      <c r="B30" s="109">
        <v>54</v>
      </c>
      <c r="C30" s="110">
        <v>85</v>
      </c>
      <c r="D30" s="111">
        <v>49</v>
      </c>
      <c r="E30" s="112">
        <v>39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16.275988163306682</v>
      </c>
      <c r="AP30" s="97">
        <f ca="1">SMALL($AO$3:$AO$30,ROWS(AO$3:AO30))</f>
        <v>38.97663472232847</v>
      </c>
      <c r="AQ30" s="119">
        <f t="shared" ca="1" si="11"/>
        <v>1.4430278082531696</v>
      </c>
      <c r="AR30" s="119">
        <f t="shared" si="20"/>
        <v>1</v>
      </c>
      <c r="AS30" s="86">
        <f t="shared" ca="1" si="12"/>
        <v>57</v>
      </c>
      <c r="AT30" s="86">
        <f t="shared" ca="1" si="13"/>
        <v>0.97529396945419633</v>
      </c>
      <c r="AU30" s="86">
        <f ca="1">INDEX($AS$3:$AS$30,MATCH(SMALL($AT$3:$AT$30,ROWS(AT$3:AT30)),$AT$3:$AT$30,0))</f>
        <v>57</v>
      </c>
      <c r="AV30" s="86">
        <f ca="1">SMALL($AS$3:$AS$30,ROWS(AV$3:AV30))</f>
        <v>75</v>
      </c>
      <c r="AW30" s="94">
        <f ca="1">VLOOKUP(SMALL($BB$3:$BB$16,AX30),$BB$3:$BC$30,2,0)</f>
        <v>22</v>
      </c>
      <c r="AX30" s="94">
        <f t="shared" si="23"/>
        <v>14</v>
      </c>
      <c r="BA30" s="94">
        <v>28</v>
      </c>
      <c r="BB30" s="94">
        <f t="shared" ca="1" si="14"/>
        <v>4.6455683810663784E-2</v>
      </c>
      <c r="BC30" s="94">
        <f t="shared" ca="1" si="15"/>
        <v>75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1264</v>
      </c>
      <c r="AT32"/>
      <c r="AU32" s="157">
        <f ca="1">SUM(AU3:AU30)</f>
        <v>1264</v>
      </c>
      <c r="AV32" s="157">
        <f ca="1">SUM(AV3:AV30)</f>
        <v>1264</v>
      </c>
      <c r="AW32" s="157">
        <f ca="1">SUM(AW3:AW30)</f>
        <v>1264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1290</v>
      </c>
      <c r="C88" s="109">
        <f t="shared" ref="C88:E88" si="24">SUM(C3:C86)</f>
        <v>1290</v>
      </c>
      <c r="D88" s="109">
        <f t="shared" si="24"/>
        <v>1290</v>
      </c>
      <c r="E88" s="109">
        <f t="shared" si="24"/>
        <v>1290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2528</v>
      </c>
      <c r="AT88" s="157">
        <f t="shared" ref="AT88:AW88" ca="1" si="25">SUM(AT3:AT86)</f>
        <v>15.755968000915569</v>
      </c>
      <c r="AU88" s="157">
        <f t="shared" ca="1" si="25"/>
        <v>2528</v>
      </c>
      <c r="AV88" s="157">
        <f t="shared" ca="1" si="25"/>
        <v>2528</v>
      </c>
      <c r="AW88" s="157">
        <f t="shared" ca="1" si="25"/>
        <v>2528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69</v>
      </c>
      <c r="C98" s="75">
        <f>SUM(C$3:C3)</f>
        <v>9</v>
      </c>
      <c r="D98" s="75">
        <f>SUM(D$3:D3)</f>
        <v>9</v>
      </c>
      <c r="E98" s="75">
        <f>SUM(E$3:E3)</f>
        <v>35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127</v>
      </c>
      <c r="C99" s="75">
        <f>SUM(C$3:C4)</f>
        <v>32</v>
      </c>
      <c r="D99" s="75">
        <f>SUM(D$3:D4)</f>
        <v>48</v>
      </c>
      <c r="E99" s="75">
        <f>SUM(E$3:E4)</f>
        <v>89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173</v>
      </c>
      <c r="C100" s="75">
        <f>SUM(C$3:C5)</f>
        <v>58</v>
      </c>
      <c r="D100" s="75">
        <f>SUM(D$3:D5)</f>
        <v>90</v>
      </c>
      <c r="E100" s="75">
        <f>SUM(E$3:E5)</f>
        <v>142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217</v>
      </c>
      <c r="C101" s="75">
        <f>SUM(C$3:C6)</f>
        <v>85</v>
      </c>
      <c r="D101" s="75">
        <f>SUM(D$3:D6)</f>
        <v>118</v>
      </c>
      <c r="E101" s="75">
        <f>SUM(E$3:E6)</f>
        <v>181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275</v>
      </c>
      <c r="C102" s="75">
        <f>SUM(C$3:C7)</f>
        <v>113</v>
      </c>
      <c r="D102" s="75">
        <f>SUM(D$3:D7)</f>
        <v>145</v>
      </c>
      <c r="E102" s="75">
        <f>SUM(E$3:E7)</f>
        <v>215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325</v>
      </c>
      <c r="C103" s="75">
        <f>SUM(C$3:C8)</f>
        <v>147</v>
      </c>
      <c r="D103" s="75">
        <f>SUM(D$3:D8)</f>
        <v>191</v>
      </c>
      <c r="E103" s="75">
        <f>SUM(E$3:E8)</f>
        <v>264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369</v>
      </c>
      <c r="C104" s="75">
        <f>SUM(C$3:C9)</f>
        <v>182</v>
      </c>
      <c r="D104" s="75">
        <f>SUM(D$3:D9)</f>
        <v>235</v>
      </c>
      <c r="E104" s="75">
        <f>SUM(E$3:E9)</f>
        <v>322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454</v>
      </c>
      <c r="C105" s="75">
        <f>SUM(C$3:C10)</f>
        <v>218</v>
      </c>
      <c r="D105" s="75">
        <f>SUM(D$3:D10)</f>
        <v>258</v>
      </c>
      <c r="E105" s="75">
        <f>SUM(E$3:E10)</f>
        <v>364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481</v>
      </c>
      <c r="C106" s="75">
        <f>SUM(C$3:C11)</f>
        <v>257</v>
      </c>
      <c r="D106" s="75">
        <f>SUM(D$3:D11)</f>
        <v>292</v>
      </c>
      <c r="E106" s="75">
        <f>SUM(E$3:E11)</f>
        <v>403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527</v>
      </c>
      <c r="C107" s="75">
        <f>SUM(C$3:C12)</f>
        <v>296</v>
      </c>
      <c r="D107" s="75">
        <f>SUM(D$3:D12)</f>
        <v>338</v>
      </c>
      <c r="E107" s="75">
        <f>SUM(E$3:E12)</f>
        <v>459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536</v>
      </c>
      <c r="C108" s="75">
        <f>SUM(C$3:C13)</f>
        <v>335</v>
      </c>
      <c r="D108" s="75">
        <f>SUM(D$3:D13)</f>
        <v>391</v>
      </c>
      <c r="E108" s="75">
        <f>SUM(E$3:E13)</f>
        <v>544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603</v>
      </c>
      <c r="C109" s="75">
        <f>SUM(C$3:C14)</f>
        <v>377</v>
      </c>
      <c r="D109" s="75">
        <f>SUM(D$3:D14)</f>
        <v>426</v>
      </c>
      <c r="E109" s="75">
        <f>SUM(E$3:E14)</f>
        <v>580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656</v>
      </c>
      <c r="C110" s="75">
        <f>SUM(C$3:C15)</f>
        <v>421</v>
      </c>
      <c r="D110" s="75">
        <f>SUM(D$3:D15)</f>
        <v>452</v>
      </c>
      <c r="E110" s="75">
        <f>SUM(E$3:E15)</f>
        <v>607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714</v>
      </c>
      <c r="C111" s="75">
        <f>SUM(C$3:C16)</f>
        <v>465</v>
      </c>
      <c r="D111" s="75">
        <f>SUM(D$3:D16)</f>
        <v>502</v>
      </c>
      <c r="E111" s="75">
        <f>SUM(E$3:E16)</f>
        <v>676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763</v>
      </c>
      <c r="C112" s="75">
        <f>SUM(C$3:C17)</f>
        <v>511</v>
      </c>
      <c r="D112" s="75">
        <f>SUM(D$3:D17)</f>
        <v>571</v>
      </c>
      <c r="E112" s="75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819</v>
      </c>
      <c r="C113" s="75">
        <f>SUM(C$3:C18)</f>
        <v>557</v>
      </c>
      <c r="D113" s="75">
        <f>SUM(D$3:D18)</f>
        <v>607</v>
      </c>
      <c r="E113" s="75">
        <f>SUM(E$3:E18)</f>
        <v>766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858</v>
      </c>
      <c r="C114" s="75">
        <f>SUM(C$3:C19)</f>
        <v>606</v>
      </c>
      <c r="D114" s="75">
        <f>SUM(D$3:D19)</f>
        <v>646</v>
      </c>
      <c r="E114" s="75">
        <f>SUM(E$3:E19)</f>
        <v>794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893</v>
      </c>
      <c r="C115" s="75">
        <f>SUM(C$3:C20)</f>
        <v>656</v>
      </c>
      <c r="D115" s="75">
        <f>SUM(D$3:D20)</f>
        <v>704</v>
      </c>
      <c r="E115" s="75">
        <f>SUM(E$3:E20)</f>
        <v>840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916</v>
      </c>
      <c r="C116" s="75">
        <f>SUM(C$3:C21)</f>
        <v>709</v>
      </c>
      <c r="D116" s="75">
        <f>SUM(D$3:D21)</f>
        <v>762</v>
      </c>
      <c r="E116" s="75">
        <f>SUM(E$3:E21)</f>
        <v>907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952</v>
      </c>
      <c r="C117" s="75">
        <f>SUM(C$3:C22)</f>
        <v>763</v>
      </c>
      <c r="D117" s="75">
        <f>SUM(D$3:D22)</f>
        <v>801</v>
      </c>
      <c r="E117" s="75">
        <f>SUM(E$3:E22)</f>
        <v>951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978</v>
      </c>
      <c r="C118" s="75">
        <f>SUM(C$3:C23)</f>
        <v>819</v>
      </c>
      <c r="D118" s="75">
        <f>SUM(D$3:D23)</f>
        <v>857</v>
      </c>
      <c r="E118" s="75">
        <f>SUM(E$3:E23)</f>
        <v>960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1054</v>
      </c>
      <c r="C119" s="75">
        <f>SUM(C$3:C24)</f>
        <v>877</v>
      </c>
      <c r="D119" s="75">
        <f>SUM(D$3:D24)</f>
        <v>901</v>
      </c>
      <c r="E119" s="75">
        <f>SUM(E$3:E24)</f>
        <v>1018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1082</v>
      </c>
      <c r="C120" s="75">
        <f>SUM(C$3:C25)</f>
        <v>935</v>
      </c>
      <c r="D120" s="75">
        <f>SUM(D$3:D25)</f>
        <v>968</v>
      </c>
      <c r="E120" s="75">
        <f>SUM(E$3:E25)</f>
        <v>1094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1121</v>
      </c>
      <c r="C121" s="75">
        <f>SUM(C$3:C26)</f>
        <v>993</v>
      </c>
      <c r="D121" s="75">
        <f>SUM(D$3:D26)</f>
        <v>1026</v>
      </c>
      <c r="E121" s="75">
        <f>SUM(E$3:E26)</f>
        <v>1117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1160</v>
      </c>
      <c r="C122" s="75">
        <f>SUM(C$3:C27)</f>
        <v>1060</v>
      </c>
      <c r="D122" s="75">
        <f>SUM(D$3:D27)</f>
        <v>1080</v>
      </c>
      <c r="E122" s="75">
        <f>SUM(E$3:E27)</f>
        <v>1143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1194</v>
      </c>
      <c r="C123" s="75">
        <f>SUM(C$3:C28)</f>
        <v>1129</v>
      </c>
      <c r="D123" s="75">
        <f>SUM(D$3:D28)</f>
        <v>1165</v>
      </c>
      <c r="E123" s="75">
        <f>SUM(E$3:E28)</f>
        <v>1193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1236</v>
      </c>
      <c r="C124" s="75">
        <f>SUM(C$3:C29)</f>
        <v>1205</v>
      </c>
      <c r="D124" s="75">
        <f>SUM(D$3:D29)</f>
        <v>1241</v>
      </c>
      <c r="E124" s="75">
        <f>SUM(E$3:E29)</f>
        <v>1251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1290</v>
      </c>
      <c r="C125" s="75">
        <f>SUM(C$3:C30)</f>
        <v>1290</v>
      </c>
      <c r="D125" s="75">
        <f>SUM(D$3:D30)</f>
        <v>1290</v>
      </c>
      <c r="E125" s="75">
        <f>SUM(E$3:E30)</f>
        <v>1290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1AD0-5697-41F0-93EA-2E1B85D2F4DF}">
  <dimension ref="A1:BK307"/>
  <sheetViews>
    <sheetView zoomScale="96" zoomScaleNormal="96" workbookViewId="0">
      <selection sqref="A1:E30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14 - 21</v>
      </c>
      <c r="G2" s="104">
        <f>Y4</f>
        <v>14</v>
      </c>
      <c r="H2" s="105">
        <f t="shared" ref="H2:H14" si="0">G2+$Y$3</f>
        <v>21</v>
      </c>
      <c r="I2" s="160">
        <f>COUNTIF($B$3:$B$86, "&lt;"&amp;H2)</f>
        <v>1</v>
      </c>
      <c r="J2" s="106">
        <f>I2</f>
        <v>1</v>
      </c>
      <c r="K2" s="107">
        <f t="shared" ref="K2:K14" si="1">J2/$J$15</f>
        <v>3.5714285714285712E-2</v>
      </c>
      <c r="L2" s="108">
        <f t="shared" ref="L2:L14" si="2">I2/$J$15</f>
        <v>3.5714285714285712E-2</v>
      </c>
      <c r="N2" s="128" t="s">
        <v>12</v>
      </c>
      <c r="O2" s="131">
        <f>AVERAGE($B$3:$B$86)</f>
        <v>48.428571428571431</v>
      </c>
      <c r="P2" s="131">
        <f t="shared" ref="P2:Q2" si="3">AVERAGE($B$3:$B$86)</f>
        <v>48.428571428571431</v>
      </c>
      <c r="Q2" s="131">
        <f t="shared" si="3"/>
        <v>48.428571428571431</v>
      </c>
      <c r="R2" s="131">
        <f>AVERAGE($D$3:$D$86)</f>
        <v>48.428571428571431</v>
      </c>
      <c r="V2" s="94" t="s">
        <v>102</v>
      </c>
      <c r="Y2" s="94">
        <f>ROUND(O6/10,0)</f>
        <v>7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33</v>
      </c>
      <c r="C3" s="110">
        <v>17</v>
      </c>
      <c r="D3" s="111">
        <v>17</v>
      </c>
      <c r="E3" s="112">
        <v>32</v>
      </c>
      <c r="F3" s="113" t="str">
        <f t="shared" ref="F3:F14" si="4">G3&amp;" - "&amp;H3</f>
        <v>21 - 28</v>
      </c>
      <c r="G3" s="114">
        <f>H2</f>
        <v>21</v>
      </c>
      <c r="H3" s="115">
        <f t="shared" si="0"/>
        <v>28</v>
      </c>
      <c r="I3" s="160">
        <f t="shared" ref="I3:I14" si="5">COUNTIF($B$3:$B$86, "&lt;"&amp;H3)</f>
        <v>2</v>
      </c>
      <c r="J3" s="116">
        <f>I3-I2</f>
        <v>1</v>
      </c>
      <c r="K3" s="117">
        <f t="shared" si="1"/>
        <v>3.5714285714285712E-2</v>
      </c>
      <c r="L3" s="118">
        <f t="shared" si="2"/>
        <v>7.1428571428571425E-2</v>
      </c>
      <c r="N3" s="152" t="s">
        <v>99</v>
      </c>
      <c r="O3" s="158">
        <f>MEDIAN(B$3:B$86)</f>
        <v>46.5</v>
      </c>
      <c r="P3" s="158">
        <f t="shared" ref="P3:R3" si="6">MEDIAN(C$3:C$86)</f>
        <v>46.5</v>
      </c>
      <c r="Q3" s="158">
        <f t="shared" si="6"/>
        <v>46.5</v>
      </c>
      <c r="R3" s="158">
        <f t="shared" si="6"/>
        <v>46.5</v>
      </c>
      <c r="V3" s="94" t="s">
        <v>103</v>
      </c>
      <c r="Y3" s="94">
        <f>ROUND(Y2,-LEN(Y2)+1)</f>
        <v>7</v>
      </c>
      <c r="AN3" s="97">
        <v>1</v>
      </c>
      <c r="AO3" s="97">
        <f ca="1">ABS(_xlfn.NORM.INV(RAND(),$AQ$1,$AS$1))</f>
        <v>18.818479005336549</v>
      </c>
      <c r="AP3" s="97">
        <f ca="1">SMALL($AO$3:$AO$30,ROWS(AO$3:AO3))</f>
        <v>12.276957317854155</v>
      </c>
      <c r="AQ3" s="119">
        <f ca="1">AR3+RAND()</f>
        <v>1.203066445404845</v>
      </c>
      <c r="AR3" s="119">
        <v>1</v>
      </c>
      <c r="AS3" s="86">
        <f ca="1">ROUNDUP(AP3*AQ3,0)</f>
        <v>15</v>
      </c>
      <c r="AT3" s="86">
        <f ca="1">RAND()</f>
        <v>5.5607082905679728E-2</v>
      </c>
      <c r="AU3" s="86">
        <f ca="1">INDEX($AS$3:$AS$30,MATCH(SMALL($AT$3:$AT$30,ROWS(AT$3:AT3)),$AT$3:$AT$30,0))</f>
        <v>36</v>
      </c>
      <c r="AV3" s="86">
        <f ca="1">SMALL($AS$3:$AS$30,ROWS(AV$3:AV3))</f>
        <v>15</v>
      </c>
      <c r="AW3" s="94">
        <f ca="1">VLOOKUP(SMALL($BB$3:$BB$16,AX3),$BB$3:$BC$30,2,0)</f>
        <v>30</v>
      </c>
      <c r="AX3" s="94">
        <v>1</v>
      </c>
      <c r="BA3" s="94">
        <v>1</v>
      </c>
      <c r="BB3" s="94">
        <f ca="1">RAND()</f>
        <v>0.35016698925476808</v>
      </c>
      <c r="BC3" s="94">
        <f ca="1">AV3</f>
        <v>15</v>
      </c>
    </row>
    <row r="4" spans="1:55" ht="17.25" thickBot="1" x14ac:dyDescent="0.35">
      <c r="A4" s="9">
        <v>2</v>
      </c>
      <c r="B4" s="109">
        <v>39</v>
      </c>
      <c r="C4" s="110">
        <v>22</v>
      </c>
      <c r="D4" s="111">
        <v>38</v>
      </c>
      <c r="E4" s="112">
        <v>55</v>
      </c>
      <c r="F4" s="113" t="str">
        <f t="shared" si="4"/>
        <v>28 - 35</v>
      </c>
      <c r="G4" s="114">
        <f t="shared" ref="G4:G13" si="7">H3</f>
        <v>28</v>
      </c>
      <c r="H4" s="115">
        <f t="shared" si="0"/>
        <v>35</v>
      </c>
      <c r="I4" s="160">
        <f t="shared" si="5"/>
        <v>4</v>
      </c>
      <c r="J4" s="116">
        <f t="shared" ref="J4:J14" si="8">I4-I3</f>
        <v>2</v>
      </c>
      <c r="K4" s="117">
        <f t="shared" si="1"/>
        <v>7.1428571428571425E-2</v>
      </c>
      <c r="L4" s="118">
        <f t="shared" si="2"/>
        <v>0.14285714285714285</v>
      </c>
      <c r="N4" s="129" t="s">
        <v>13</v>
      </c>
      <c r="O4" s="132">
        <f>MAX(B$3:B$86)</f>
        <v>89</v>
      </c>
      <c r="P4" s="132">
        <f t="shared" ref="P4:R4" si="9">MAX(C$3:C$86)</f>
        <v>89</v>
      </c>
      <c r="Q4" s="132">
        <f t="shared" si="9"/>
        <v>89</v>
      </c>
      <c r="R4" s="132">
        <f t="shared" si="9"/>
        <v>89</v>
      </c>
      <c r="V4" s="94" t="s">
        <v>104</v>
      </c>
      <c r="Y4" s="94">
        <f>Y3*INT(O5/Y3)</f>
        <v>14</v>
      </c>
      <c r="AN4" s="97">
        <v>2</v>
      </c>
      <c r="AO4" s="97">
        <f t="shared" ref="AO4:AO30" ca="1" si="10">ABS(_xlfn.NORM.INV(RAND(),$AQ$1,$AS$1))</f>
        <v>30.415695032017773</v>
      </c>
      <c r="AP4" s="97">
        <f ca="1">SMALL($AO$3:$AO$30,ROWS(AO$3:AO4))</f>
        <v>17.129869569051152</v>
      </c>
      <c r="AQ4" s="119">
        <f t="shared" ref="AQ4:AQ30" ca="1" si="11">AR4+RAND()</f>
        <v>2.2029504812243688</v>
      </c>
      <c r="AR4" s="119">
        <v>1.5</v>
      </c>
      <c r="AS4" s="86">
        <f t="shared" ref="AS4:AS30" ca="1" si="12">ROUNDUP(AP4*AQ4,0)</f>
        <v>38</v>
      </c>
      <c r="AT4" s="86">
        <f t="shared" ref="AT4:AT30" ca="1" si="13">RAND()</f>
        <v>0.36055333196126915</v>
      </c>
      <c r="AU4" s="86">
        <f ca="1">INDEX($AS$3:$AS$30,MATCH(SMALL($AT$3:$AT$30,ROWS(AT$3:AT4)),$AT$3:$AT$30,0))</f>
        <v>15</v>
      </c>
      <c r="AV4" s="86">
        <f ca="1">SMALL($AS$3:$AS$30,ROWS(AV$3:AV4))</f>
        <v>27</v>
      </c>
      <c r="AW4" s="94">
        <f ca="1">VLOOKUP(SMALL($BB$17:$BB$30,AX4),$BB$17:$BC$30,2,0)</f>
        <v>49</v>
      </c>
      <c r="AX4" s="94">
        <v>1</v>
      </c>
      <c r="BA4" s="94">
        <v>2</v>
      </c>
      <c r="BB4" s="94">
        <f t="shared" ref="BB4:BB30" ca="1" si="14">RAND()</f>
        <v>0.26351235449899524</v>
      </c>
      <c r="BC4" s="94">
        <f t="shared" ref="BC4:BC30" ca="1" si="15">AV4</f>
        <v>27</v>
      </c>
    </row>
    <row r="5" spans="1:55" ht="17.25" thickBot="1" x14ac:dyDescent="0.35">
      <c r="A5" s="9">
        <v>3</v>
      </c>
      <c r="B5" s="109">
        <v>52</v>
      </c>
      <c r="C5" s="110">
        <v>32</v>
      </c>
      <c r="D5" s="111">
        <v>52</v>
      </c>
      <c r="E5" s="112">
        <v>78</v>
      </c>
      <c r="F5" s="113" t="str">
        <f t="shared" si="4"/>
        <v>35 - 42</v>
      </c>
      <c r="G5" s="114">
        <f t="shared" si="7"/>
        <v>35</v>
      </c>
      <c r="H5" s="115">
        <f t="shared" si="0"/>
        <v>42</v>
      </c>
      <c r="I5" s="160">
        <f t="shared" si="5"/>
        <v>9</v>
      </c>
      <c r="J5" s="116">
        <f t="shared" si="8"/>
        <v>5</v>
      </c>
      <c r="K5" s="117">
        <f t="shared" si="1"/>
        <v>0.17857142857142858</v>
      </c>
      <c r="L5" s="118">
        <f t="shared" si="2"/>
        <v>0.32142857142857145</v>
      </c>
      <c r="N5" s="129" t="s">
        <v>14</v>
      </c>
      <c r="O5" s="132">
        <f>MIN(B$3:B$84)</f>
        <v>17</v>
      </c>
      <c r="P5" s="132">
        <f t="shared" ref="P5:R5" si="16">MIN(C$3:C$84)</f>
        <v>17</v>
      </c>
      <c r="Q5" s="132">
        <f t="shared" si="16"/>
        <v>17</v>
      </c>
      <c r="R5" s="132">
        <f t="shared" si="16"/>
        <v>17</v>
      </c>
      <c r="V5" s="94" t="s">
        <v>101</v>
      </c>
      <c r="Y5" s="94">
        <f>ROUNDUP(O4/Y3,0)</f>
        <v>13</v>
      </c>
      <c r="AN5" s="97">
        <v>3</v>
      </c>
      <c r="AO5" s="97">
        <f t="shared" ca="1" si="10"/>
        <v>19.25047294081579</v>
      </c>
      <c r="AP5" s="97">
        <f ca="1">SMALL($AO$3:$AO$30,ROWS(AO$3:AO5))</f>
        <v>18.159797363031863</v>
      </c>
      <c r="AQ5" s="119">
        <f t="shared" ca="1" si="11"/>
        <v>2.5743216326245042</v>
      </c>
      <c r="AR5" s="119">
        <v>2</v>
      </c>
      <c r="AS5" s="86">
        <f t="shared" ca="1" si="12"/>
        <v>47</v>
      </c>
      <c r="AT5" s="86">
        <f t="shared" ca="1" si="13"/>
        <v>0.88513290970431036</v>
      </c>
      <c r="AU5" s="86">
        <f ca="1">INDEX($AS$3:$AS$30,MATCH(SMALL($AT$3:$AT$30,ROWS(AT$3:AT5)),$AT$3:$AT$30,0))</f>
        <v>44</v>
      </c>
      <c r="AV5" s="86">
        <f ca="1">SMALL($AS$3:$AS$30,ROWS(AV$3:AV5))</f>
        <v>30</v>
      </c>
      <c r="AW5" s="94">
        <f ca="1">VLOOKUP(SMALL($BB$17:$BB$30,AX5),$BB$17:$BC$30,2,0)</f>
        <v>59</v>
      </c>
      <c r="AX5" s="94">
        <v>2</v>
      </c>
      <c r="BA5" s="94">
        <v>3</v>
      </c>
      <c r="BB5" s="94">
        <f t="shared" ca="1" si="14"/>
        <v>5.1644311603215809E-2</v>
      </c>
      <c r="BC5" s="94">
        <f t="shared" ca="1" si="15"/>
        <v>30</v>
      </c>
    </row>
    <row r="6" spans="1:55" ht="17.25" thickBot="1" x14ac:dyDescent="0.35">
      <c r="A6" s="9">
        <v>4</v>
      </c>
      <c r="B6" s="109">
        <v>43</v>
      </c>
      <c r="C6" s="110">
        <v>33</v>
      </c>
      <c r="D6" s="111">
        <v>35</v>
      </c>
      <c r="E6" s="112">
        <v>45</v>
      </c>
      <c r="F6" s="113" t="str">
        <f t="shared" si="4"/>
        <v>42 - 49</v>
      </c>
      <c r="G6" s="114">
        <f t="shared" si="7"/>
        <v>42</v>
      </c>
      <c r="H6" s="115">
        <f t="shared" si="0"/>
        <v>49</v>
      </c>
      <c r="I6" s="160">
        <f t="shared" si="5"/>
        <v>17</v>
      </c>
      <c r="J6" s="116">
        <f t="shared" si="8"/>
        <v>8</v>
      </c>
      <c r="K6" s="117">
        <f t="shared" si="1"/>
        <v>0.2857142857142857</v>
      </c>
      <c r="L6" s="118">
        <f t="shared" si="2"/>
        <v>0.6071428571428571</v>
      </c>
      <c r="N6" s="129" t="s">
        <v>5</v>
      </c>
      <c r="O6" s="132">
        <f>O4-O5</f>
        <v>72</v>
      </c>
      <c r="P6" s="132">
        <f t="shared" ref="P6:R6" si="17">P4-P5</f>
        <v>72</v>
      </c>
      <c r="Q6" s="132">
        <f t="shared" si="17"/>
        <v>72</v>
      </c>
      <c r="R6" s="132">
        <f t="shared" si="17"/>
        <v>72</v>
      </c>
      <c r="V6" s="102" t="s">
        <v>105</v>
      </c>
      <c r="W6" s="102"/>
      <c r="X6" s="102"/>
      <c r="Y6" s="94">
        <f>Y5*Y3</f>
        <v>91</v>
      </c>
      <c r="AN6" s="97">
        <v>4</v>
      </c>
      <c r="AO6" s="97">
        <f t="shared" ca="1" si="10"/>
        <v>19.080053569477514</v>
      </c>
      <c r="AP6" s="97">
        <f ca="1">SMALL($AO$3:$AO$30,ROWS(AO$3:AO6))</f>
        <v>18.282361590495793</v>
      </c>
      <c r="AQ6" s="119">
        <f t="shared" ca="1" si="11"/>
        <v>1.6722619774801151</v>
      </c>
      <c r="AR6" s="119">
        <v>1</v>
      </c>
      <c r="AS6" s="86">
        <f t="shared" ca="1" si="12"/>
        <v>31</v>
      </c>
      <c r="AT6" s="86">
        <f t="shared" ca="1" si="13"/>
        <v>0.53732440640506252</v>
      </c>
      <c r="AU6" s="86">
        <f ca="1">INDEX($AS$3:$AS$30,MATCH(SMALL($AT$3:$AT$30,ROWS(AT$3:AT6)),$AT$3:$AT$30,0))</f>
        <v>42</v>
      </c>
      <c r="AV6" s="86">
        <f ca="1">SMALL($AS$3:$AS$30,ROWS(AV$3:AV6))</f>
        <v>31</v>
      </c>
      <c r="AW6" s="94">
        <f ca="1">VLOOKUP(SMALL($BB$3:$BB$16,AX6),$BB$3:$BC$30,2,0)</f>
        <v>33</v>
      </c>
      <c r="AX6" s="94">
        <v>2</v>
      </c>
      <c r="BA6" s="94">
        <v>4</v>
      </c>
      <c r="BB6" s="94">
        <f t="shared" ca="1" si="14"/>
        <v>0.42373982429198442</v>
      </c>
      <c r="BC6" s="94">
        <f t="shared" ca="1" si="15"/>
        <v>31</v>
      </c>
    </row>
    <row r="7" spans="1:55" ht="17.25" thickBot="1" x14ac:dyDescent="0.35">
      <c r="A7" s="9">
        <v>5</v>
      </c>
      <c r="B7" s="109">
        <v>32</v>
      </c>
      <c r="C7" s="110">
        <v>35</v>
      </c>
      <c r="D7" s="111">
        <v>22</v>
      </c>
      <c r="E7" s="112">
        <v>46</v>
      </c>
      <c r="F7" s="113" t="str">
        <f t="shared" si="4"/>
        <v>49 - 56</v>
      </c>
      <c r="G7" s="114">
        <f t="shared" si="7"/>
        <v>49</v>
      </c>
      <c r="H7" s="115">
        <f t="shared" si="0"/>
        <v>56</v>
      </c>
      <c r="I7" s="160">
        <f t="shared" si="5"/>
        <v>21</v>
      </c>
      <c r="J7" s="116">
        <f t="shared" si="8"/>
        <v>4</v>
      </c>
      <c r="K7" s="117">
        <f t="shared" si="1"/>
        <v>0.14285714285714285</v>
      </c>
      <c r="L7" s="118">
        <f t="shared" si="2"/>
        <v>0.75</v>
      </c>
      <c r="N7" s="129" t="s">
        <v>15</v>
      </c>
      <c r="O7" s="132">
        <f>_xlfn.STDEV.S(B$3:B$86)</f>
        <v>15.777218858868473</v>
      </c>
      <c r="P7" s="132">
        <f t="shared" ref="P7:R7" si="18">_xlfn.STDEV.S(C$3:C$86)</f>
        <v>15.777218858868473</v>
      </c>
      <c r="Q7" s="132">
        <f t="shared" si="18"/>
        <v>15.777218858868473</v>
      </c>
      <c r="R7" s="132">
        <f t="shared" si="18"/>
        <v>15.777218858868473</v>
      </c>
      <c r="V7" s="94" t="s">
        <v>106</v>
      </c>
      <c r="Y7" s="94">
        <v>4</v>
      </c>
      <c r="AN7" s="97">
        <v>5</v>
      </c>
      <c r="AO7" s="97">
        <f t="shared" ca="1" si="10"/>
        <v>21.311179414868885</v>
      </c>
      <c r="AP7" s="97">
        <f ca="1">SMALL($AO$3:$AO$30,ROWS(AO$3:AO7))</f>
        <v>18.818479005336549</v>
      </c>
      <c r="AQ7" s="119">
        <f t="shared" ca="1" si="11"/>
        <v>1.4284839032408123</v>
      </c>
      <c r="AR7" s="119">
        <f>AR3</f>
        <v>1</v>
      </c>
      <c r="AS7" s="86">
        <f t="shared" ca="1" si="12"/>
        <v>27</v>
      </c>
      <c r="AT7" s="86">
        <f t="shared" ca="1" si="13"/>
        <v>0.57223961355215469</v>
      </c>
      <c r="AU7" s="86">
        <f ca="1">INDEX($AS$3:$AS$30,MATCH(SMALL($AT$3:$AT$30,ROWS(AT$3:AT7)),$AT$3:$AT$30,0))</f>
        <v>38</v>
      </c>
      <c r="AV7" s="86">
        <f ca="1">SMALL($AS$3:$AS$30,ROWS(AV$3:AV7))</f>
        <v>33</v>
      </c>
      <c r="AW7" s="94">
        <f ca="1">VLOOKUP(SMALL($BB$3:$BB$16,AX7),$BB$3:$BC$30,2,0)</f>
        <v>27</v>
      </c>
      <c r="AX7" s="94">
        <f>2+AX3</f>
        <v>3</v>
      </c>
      <c r="BA7" s="94">
        <v>5</v>
      </c>
      <c r="BB7" s="94">
        <f t="shared" ca="1" si="14"/>
        <v>0.17480973869239613</v>
      </c>
      <c r="BC7" s="94">
        <f t="shared" ca="1" si="15"/>
        <v>33</v>
      </c>
    </row>
    <row r="8" spans="1:55" ht="17.25" thickBot="1" x14ac:dyDescent="0.35">
      <c r="A8" s="9">
        <v>6</v>
      </c>
      <c r="B8" s="109">
        <v>22</v>
      </c>
      <c r="C8" s="110">
        <v>38</v>
      </c>
      <c r="D8" s="111">
        <v>43</v>
      </c>
      <c r="E8" s="112">
        <v>71</v>
      </c>
      <c r="F8" s="113" t="str">
        <f t="shared" si="4"/>
        <v>56 - 63</v>
      </c>
      <c r="G8" s="114">
        <f t="shared" si="7"/>
        <v>56</v>
      </c>
      <c r="H8" s="115">
        <f t="shared" si="0"/>
        <v>63</v>
      </c>
      <c r="I8" s="160">
        <f t="shared" si="5"/>
        <v>23</v>
      </c>
      <c r="J8" s="116">
        <f t="shared" si="8"/>
        <v>2</v>
      </c>
      <c r="K8" s="117">
        <f t="shared" si="1"/>
        <v>7.1428571428571425E-2</v>
      </c>
      <c r="L8" s="118">
        <f t="shared" si="2"/>
        <v>0.8214285714285714</v>
      </c>
      <c r="N8" s="129" t="s">
        <v>16</v>
      </c>
      <c r="O8" s="132">
        <f>O7/O2</f>
        <v>0.32578328027162035</v>
      </c>
      <c r="P8" s="132">
        <f t="shared" ref="P8:R8" si="19">P7/P2</f>
        <v>0.32578328027162035</v>
      </c>
      <c r="Q8" s="132">
        <f t="shared" si="19"/>
        <v>0.32578328027162035</v>
      </c>
      <c r="R8" s="132">
        <f t="shared" si="19"/>
        <v>0.32578328027162035</v>
      </c>
      <c r="AN8" s="97">
        <v>6</v>
      </c>
      <c r="AO8" s="97">
        <f t="shared" ca="1" si="10"/>
        <v>21.967459675819107</v>
      </c>
      <c r="AP8" s="97">
        <f ca="1">SMALL($AO$3:$AO$30,ROWS(AO$3:AO8))</f>
        <v>19.080053569477514</v>
      </c>
      <c r="AQ8" s="119">
        <f t="shared" ca="1" si="11"/>
        <v>2.1948059010170224</v>
      </c>
      <c r="AR8" s="119">
        <f t="shared" ref="AR8:AR30" si="20">AR4</f>
        <v>1.5</v>
      </c>
      <c r="AS8" s="86">
        <f t="shared" ca="1" si="12"/>
        <v>42</v>
      </c>
      <c r="AT8" s="86">
        <f t="shared" ca="1" si="13"/>
        <v>0.14849675318480082</v>
      </c>
      <c r="AU8" s="86">
        <f ca="1">INDEX($AS$3:$AS$30,MATCH(SMALL($AT$3:$AT$30,ROWS(AT$3:AT8)),$AT$3:$AT$30,0))</f>
        <v>42</v>
      </c>
      <c r="AV8" s="86">
        <f ca="1">SMALL($AS$3:$AS$30,ROWS(AV$3:AV8))</f>
        <v>35</v>
      </c>
      <c r="AW8" s="94">
        <f ca="1">VLOOKUP(SMALL($BB$17:$BB$30,AX8),$BB$17:$BC$30,2,0)</f>
        <v>47</v>
      </c>
      <c r="AX8" s="94">
        <f>2+AX4</f>
        <v>3</v>
      </c>
      <c r="BA8" s="94">
        <v>6</v>
      </c>
      <c r="BB8" s="94">
        <f t="shared" ca="1" si="14"/>
        <v>0.75099131460686108</v>
      </c>
      <c r="BC8" s="94">
        <f t="shared" ca="1" si="15"/>
        <v>35</v>
      </c>
    </row>
    <row r="9" spans="1:55" ht="17.25" thickBot="1" x14ac:dyDescent="0.35">
      <c r="A9" s="9">
        <v>7</v>
      </c>
      <c r="B9" s="109">
        <v>47</v>
      </c>
      <c r="C9" s="110">
        <v>39</v>
      </c>
      <c r="D9" s="111">
        <v>50</v>
      </c>
      <c r="E9" s="112">
        <v>48</v>
      </c>
      <c r="F9" s="113" t="str">
        <f t="shared" si="4"/>
        <v>63 - 70</v>
      </c>
      <c r="G9" s="114">
        <f t="shared" si="7"/>
        <v>63</v>
      </c>
      <c r="H9" s="115">
        <f t="shared" si="0"/>
        <v>70</v>
      </c>
      <c r="I9" s="160">
        <f t="shared" si="5"/>
        <v>25</v>
      </c>
      <c r="J9" s="116">
        <f t="shared" si="8"/>
        <v>2</v>
      </c>
      <c r="K9" s="117">
        <f t="shared" si="1"/>
        <v>7.1428571428571425E-2</v>
      </c>
      <c r="L9" s="118">
        <f t="shared" si="2"/>
        <v>0.8928571428571429</v>
      </c>
      <c r="N9" s="152" t="s">
        <v>100</v>
      </c>
      <c r="O9" s="153">
        <f>O2/O3</f>
        <v>1.0414746543778803</v>
      </c>
      <c r="P9" s="153">
        <f t="shared" ref="P9:R9" si="21">P2/P3</f>
        <v>1.0414746543778803</v>
      </c>
      <c r="Q9" s="153">
        <f t="shared" si="21"/>
        <v>1.0414746543778803</v>
      </c>
      <c r="R9" s="153">
        <f t="shared" si="21"/>
        <v>1.0414746543778803</v>
      </c>
      <c r="AN9" s="97">
        <v>8</v>
      </c>
      <c r="AO9" s="97">
        <f t="shared" ca="1" si="10"/>
        <v>21.419701317314427</v>
      </c>
      <c r="AP9" s="97">
        <f ca="1">SMALL($AO$3:$AO$30,ROWS(AO$3:AO9))</f>
        <v>19.25047294081579</v>
      </c>
      <c r="AQ9" s="119">
        <f t="shared" ca="1" si="11"/>
        <v>2.6982679061751407</v>
      </c>
      <c r="AR9" s="119">
        <f t="shared" si="20"/>
        <v>2</v>
      </c>
      <c r="AS9" s="86">
        <f t="shared" ca="1" si="12"/>
        <v>52</v>
      </c>
      <c r="AT9" s="86">
        <f t="shared" ca="1" si="13"/>
        <v>0.1646834521740399</v>
      </c>
      <c r="AU9" s="86">
        <f ca="1">INDEX($AS$3:$AS$30,MATCH(SMALL($AT$3:$AT$30,ROWS(AT$3:AT9)),$AT$3:$AT$30,0))</f>
        <v>52</v>
      </c>
      <c r="AV9" s="86">
        <f ca="1">SMALL($AS$3:$AS$30,ROWS(AV$3:AV9))</f>
        <v>35</v>
      </c>
      <c r="AW9" s="94">
        <f ca="1">VLOOKUP(SMALL($BB$17:$BB$30,AX9),$BB$17:$BC$30,2,0)</f>
        <v>78</v>
      </c>
      <c r="AX9" s="94">
        <f>2+AX5</f>
        <v>4</v>
      </c>
      <c r="BA9" s="94">
        <v>7</v>
      </c>
      <c r="BB9" s="94">
        <f t="shared" ca="1" si="14"/>
        <v>0.73398896212865683</v>
      </c>
      <c r="BC9" s="94">
        <f t="shared" ca="1" si="15"/>
        <v>35</v>
      </c>
    </row>
    <row r="10" spans="1:55" ht="17.25" thickBot="1" x14ac:dyDescent="0.35">
      <c r="A10" s="9">
        <v>8</v>
      </c>
      <c r="B10" s="109">
        <v>89</v>
      </c>
      <c r="C10" s="110">
        <v>39</v>
      </c>
      <c r="D10" s="111">
        <v>39</v>
      </c>
      <c r="E10" s="112">
        <v>22</v>
      </c>
      <c r="F10" s="113" t="str">
        <f t="shared" si="4"/>
        <v>70 - 77</v>
      </c>
      <c r="G10" s="114">
        <f t="shared" si="7"/>
        <v>70</v>
      </c>
      <c r="H10" s="115">
        <f t="shared" si="0"/>
        <v>77</v>
      </c>
      <c r="I10" s="160">
        <f t="shared" si="5"/>
        <v>26</v>
      </c>
      <c r="J10" s="116">
        <f t="shared" si="8"/>
        <v>1</v>
      </c>
      <c r="K10" s="117">
        <f t="shared" si="1"/>
        <v>3.5714285714285712E-2</v>
      </c>
      <c r="L10" s="118">
        <f t="shared" si="2"/>
        <v>0.9285714285714286</v>
      </c>
      <c r="N10" s="130" t="s">
        <v>91</v>
      </c>
      <c r="O10" s="133">
        <f>O6/O2</f>
        <v>1.486725663716814</v>
      </c>
      <c r="P10" s="133">
        <f t="shared" ref="P10:R10" si="22">P6/P2</f>
        <v>1.486725663716814</v>
      </c>
      <c r="Q10" s="133">
        <f t="shared" si="22"/>
        <v>1.486725663716814</v>
      </c>
      <c r="R10" s="133">
        <f t="shared" si="22"/>
        <v>1.486725663716814</v>
      </c>
      <c r="AN10" s="97">
        <v>7</v>
      </c>
      <c r="AO10" s="97">
        <f t="shared" ca="1" si="10"/>
        <v>25.446627640084838</v>
      </c>
      <c r="AP10" s="97">
        <f ca="1">SMALL($AO$3:$AO$30,ROWS(AO$3:AO10))</f>
        <v>19.884469865684359</v>
      </c>
      <c r="AQ10" s="119">
        <f t="shared" ca="1" si="11"/>
        <v>1.7649370959848603</v>
      </c>
      <c r="AR10" s="119">
        <f t="shared" si="20"/>
        <v>1</v>
      </c>
      <c r="AS10" s="86">
        <f t="shared" ca="1" si="12"/>
        <v>36</v>
      </c>
      <c r="AT10" s="86">
        <f t="shared" ca="1" si="13"/>
        <v>3.3195434892613229E-2</v>
      </c>
      <c r="AU10" s="86">
        <f ca="1">INDEX($AS$3:$AS$30,MATCH(SMALL($AT$3:$AT$30,ROWS(AT$3:AT10)),$AT$3:$AT$30,0))</f>
        <v>75</v>
      </c>
      <c r="AV10" s="86">
        <f ca="1">SMALL($AS$3:$AS$30,ROWS(AV$3:AV10))</f>
        <v>36</v>
      </c>
      <c r="AW10" s="94">
        <f ca="1">VLOOKUP(SMALL($BB$3:$BB$16,AX10),$BB$3:$BC$30,2,0)</f>
        <v>42</v>
      </c>
      <c r="AX10" s="94">
        <f>2+AX6</f>
        <v>4</v>
      </c>
      <c r="BA10" s="94">
        <v>8</v>
      </c>
      <c r="BB10" s="94">
        <f t="shared" ca="1" si="14"/>
        <v>0.53265920592671212</v>
      </c>
      <c r="BC10" s="94">
        <f t="shared" ca="1" si="15"/>
        <v>36</v>
      </c>
    </row>
    <row r="11" spans="1:55" ht="17.25" thickBot="1" x14ac:dyDescent="0.35">
      <c r="A11" s="9">
        <v>9</v>
      </c>
      <c r="B11" s="109">
        <v>52</v>
      </c>
      <c r="C11" s="110">
        <v>40</v>
      </c>
      <c r="D11" s="111">
        <v>46</v>
      </c>
      <c r="E11" s="112">
        <v>17</v>
      </c>
      <c r="F11" s="113" t="str">
        <f t="shared" si="4"/>
        <v>77 - 84</v>
      </c>
      <c r="G11" s="114">
        <f t="shared" si="7"/>
        <v>77</v>
      </c>
      <c r="H11" s="115">
        <f t="shared" si="0"/>
        <v>84</v>
      </c>
      <c r="I11" s="160">
        <f t="shared" si="5"/>
        <v>27</v>
      </c>
      <c r="J11" s="116">
        <f t="shared" si="8"/>
        <v>1</v>
      </c>
      <c r="K11" s="117">
        <f t="shared" si="1"/>
        <v>3.5714285714285712E-2</v>
      </c>
      <c r="L11" s="118">
        <f t="shared" si="2"/>
        <v>0.9642857142857143</v>
      </c>
      <c r="AN11" s="97">
        <v>12</v>
      </c>
      <c r="AO11" s="97">
        <f t="shared" ca="1" si="10"/>
        <v>17.129869569051152</v>
      </c>
      <c r="AP11" s="97">
        <f ca="1">SMALL($AO$3:$AO$30,ROWS(AO$3:AO11))</f>
        <v>19.907224156387031</v>
      </c>
      <c r="AQ11" s="119">
        <f t="shared" ca="1" si="11"/>
        <v>1.7303003257720493</v>
      </c>
      <c r="AR11" s="119">
        <f t="shared" si="20"/>
        <v>1</v>
      </c>
      <c r="AS11" s="86">
        <f t="shared" ca="1" si="12"/>
        <v>35</v>
      </c>
      <c r="AT11" s="86">
        <f t="shared" ca="1" si="13"/>
        <v>0.85588174837869313</v>
      </c>
      <c r="AU11" s="86">
        <f ca="1">INDEX($AS$3:$AS$30,MATCH(SMALL($AT$3:$AT$30,ROWS(AT$3:AT11)),$AT$3:$AT$30,0))</f>
        <v>45</v>
      </c>
      <c r="AV11" s="86">
        <f ca="1">SMALL($AS$3:$AS$30,ROWS(AV$3:AV11))</f>
        <v>37</v>
      </c>
      <c r="AW11" s="94">
        <f ca="1">VLOOKUP(SMALL($BB$3:$BB$16,AX11),$BB$3:$BC$30,2,0)</f>
        <v>15</v>
      </c>
      <c r="AX11" s="94">
        <f t="shared" ref="AX11:AX30" si="23">2+AX7</f>
        <v>5</v>
      </c>
      <c r="BA11" s="94">
        <v>9</v>
      </c>
      <c r="BB11" s="94">
        <f t="shared" ca="1" si="14"/>
        <v>0.69004124394187361</v>
      </c>
      <c r="BC11" s="94">
        <f t="shared" ca="1" si="15"/>
        <v>37</v>
      </c>
    </row>
    <row r="12" spans="1:55" ht="17.25" thickBot="1" x14ac:dyDescent="0.35">
      <c r="A12" s="9">
        <v>10</v>
      </c>
      <c r="B12" s="109">
        <v>71</v>
      </c>
      <c r="C12" s="110">
        <v>43</v>
      </c>
      <c r="D12" s="111">
        <v>48</v>
      </c>
      <c r="E12" s="112">
        <v>48</v>
      </c>
      <c r="F12" s="113" t="str">
        <f t="shared" si="4"/>
        <v>84 - 91</v>
      </c>
      <c r="G12" s="114">
        <f t="shared" si="7"/>
        <v>84</v>
      </c>
      <c r="H12" s="115">
        <f t="shared" si="0"/>
        <v>91</v>
      </c>
      <c r="I12" s="160">
        <f t="shared" si="5"/>
        <v>28</v>
      </c>
      <c r="J12" s="116">
        <f t="shared" si="8"/>
        <v>1</v>
      </c>
      <c r="K12" s="117">
        <f t="shared" si="1"/>
        <v>3.5714285714285712E-2</v>
      </c>
      <c r="L12" s="118">
        <f t="shared" si="2"/>
        <v>1</v>
      </c>
      <c r="AN12" s="97">
        <v>9</v>
      </c>
      <c r="AO12" s="97">
        <f t="shared" ca="1" si="10"/>
        <v>24.129582554539677</v>
      </c>
      <c r="AP12" s="97">
        <f ca="1">SMALL($AO$3:$AO$30,ROWS(AO$3:AO12))</f>
        <v>20.309506354376769</v>
      </c>
      <c r="AQ12" s="119">
        <f t="shared" ca="1" si="11"/>
        <v>2.1187535459200211</v>
      </c>
      <c r="AR12" s="119">
        <f t="shared" si="20"/>
        <v>1.5</v>
      </c>
      <c r="AS12" s="86">
        <f t="shared" ca="1" si="12"/>
        <v>44</v>
      </c>
      <c r="AT12" s="86">
        <f t="shared" ca="1" si="13"/>
        <v>6.1802648676648531E-2</v>
      </c>
      <c r="AU12" s="86">
        <f ca="1">INDEX($AS$3:$AS$30,MATCH(SMALL($AT$3:$AT$30,ROWS(AT$3:AT12)),$AT$3:$AT$30,0))</f>
        <v>33</v>
      </c>
      <c r="AV12" s="86">
        <f ca="1">SMALL($AS$3:$AS$30,ROWS(AV$3:AV12))</f>
        <v>38</v>
      </c>
      <c r="AW12" s="94">
        <f ca="1">VLOOKUP(SMALL($BB$17:$BB$30,AX12),$BB$17:$BC$30,2,0)</f>
        <v>45</v>
      </c>
      <c r="AX12" s="94">
        <f t="shared" si="23"/>
        <v>5</v>
      </c>
      <c r="BA12" s="94">
        <v>10</v>
      </c>
      <c r="BB12" s="94">
        <f t="shared" ca="1" si="14"/>
        <v>0.56893111180329303</v>
      </c>
      <c r="BC12" s="94">
        <f t="shared" ca="1" si="15"/>
        <v>38</v>
      </c>
    </row>
    <row r="13" spans="1:55" ht="17.25" thickBot="1" x14ac:dyDescent="0.35">
      <c r="A13" s="9">
        <v>11</v>
      </c>
      <c r="B13" s="109">
        <v>45</v>
      </c>
      <c r="C13" s="110">
        <v>43</v>
      </c>
      <c r="D13" s="111">
        <v>66</v>
      </c>
      <c r="E13" s="112">
        <v>66</v>
      </c>
      <c r="F13" s="113" t="str">
        <f t="shared" si="4"/>
        <v>91 - 98</v>
      </c>
      <c r="G13" s="114">
        <f t="shared" si="7"/>
        <v>91</v>
      </c>
      <c r="H13" s="115">
        <f t="shared" si="0"/>
        <v>98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12.276957317854155</v>
      </c>
      <c r="AP13" s="97">
        <f ca="1">SMALL($AO$3:$AO$30,ROWS(AO$3:AO13))</f>
        <v>21.311179414868885</v>
      </c>
      <c r="AQ13" s="119">
        <f t="shared" ca="1" si="11"/>
        <v>2.5087409066618052</v>
      </c>
      <c r="AR13" s="119">
        <f t="shared" si="20"/>
        <v>2</v>
      </c>
      <c r="AS13" s="86">
        <f t="shared" ca="1" si="12"/>
        <v>54</v>
      </c>
      <c r="AT13" s="86">
        <f t="shared" ca="1" si="13"/>
        <v>0.91171976951759737</v>
      </c>
      <c r="AU13" s="86">
        <f ca="1">INDEX($AS$3:$AS$30,MATCH(SMALL($AT$3:$AT$30,ROWS(AT$3:AT13)),$AT$3:$AT$30,0))</f>
        <v>38</v>
      </c>
      <c r="AV13" s="86">
        <f ca="1">SMALL($AS$3:$AS$30,ROWS(AV$3:AV13))</f>
        <v>38</v>
      </c>
      <c r="AW13" s="94">
        <f ca="1">VLOOKUP(SMALL($BB$17:$BB$30,AX13),$BB$17:$BC$30,2,0)</f>
        <v>75</v>
      </c>
      <c r="AX13" s="94">
        <f t="shared" si="23"/>
        <v>6</v>
      </c>
      <c r="BA13" s="94">
        <v>11</v>
      </c>
      <c r="BB13" s="94">
        <f t="shared" ca="1" si="14"/>
        <v>0.5334439602894262</v>
      </c>
      <c r="BC13" s="94">
        <f t="shared" ca="1" si="15"/>
        <v>38</v>
      </c>
    </row>
    <row r="14" spans="1:55" ht="17.25" thickBot="1" x14ac:dyDescent="0.35">
      <c r="A14" s="9">
        <v>12</v>
      </c>
      <c r="B14" s="109">
        <v>64</v>
      </c>
      <c r="C14" s="110">
        <v>45</v>
      </c>
      <c r="D14" s="111">
        <v>48</v>
      </c>
      <c r="E14" s="112">
        <v>43</v>
      </c>
      <c r="F14" s="120" t="str">
        <f t="shared" si="4"/>
        <v>98 - 105</v>
      </c>
      <c r="G14" s="121">
        <f>H13</f>
        <v>98</v>
      </c>
      <c r="H14" s="122">
        <f t="shared" si="0"/>
        <v>105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19.907224156387031</v>
      </c>
      <c r="AP14" s="97">
        <f ca="1">SMALL($AO$3:$AO$30,ROWS(AO$3:AO14))</f>
        <v>21.419701317314427</v>
      </c>
      <c r="AQ14" s="119">
        <f t="shared" ca="1" si="11"/>
        <v>1.3732732774213532</v>
      </c>
      <c r="AR14" s="119">
        <f t="shared" si="20"/>
        <v>1</v>
      </c>
      <c r="AS14" s="86">
        <f t="shared" ca="1" si="12"/>
        <v>30</v>
      </c>
      <c r="AT14" s="86">
        <f t="shared" ca="1" si="13"/>
        <v>0.9152620712047661</v>
      </c>
      <c r="AU14" s="86">
        <f ca="1">INDEX($AS$3:$AS$30,MATCH(SMALL($AT$3:$AT$30,ROWS(AT$3:AT14)),$AT$3:$AT$30,0))</f>
        <v>58</v>
      </c>
      <c r="AV14" s="86">
        <f ca="1">SMALL($AS$3:$AS$30,ROWS(AV$3:AV14))</f>
        <v>42</v>
      </c>
      <c r="AW14" s="94">
        <f ca="1">VLOOKUP(SMALL($BB$3:$BB$16,AX14),$BB$3:$BC$30,2,0)</f>
        <v>31</v>
      </c>
      <c r="AX14" s="94">
        <f t="shared" si="23"/>
        <v>6</v>
      </c>
      <c r="BA14" s="94">
        <v>12</v>
      </c>
      <c r="BB14" s="94">
        <f t="shared" ca="1" si="14"/>
        <v>0.34479691517401034</v>
      </c>
      <c r="BC14" s="94">
        <f t="shared" ca="1" si="15"/>
        <v>42</v>
      </c>
    </row>
    <row r="15" spans="1:55" ht="16.5" x14ac:dyDescent="0.3">
      <c r="A15" s="9">
        <v>13</v>
      </c>
      <c r="B15" s="109">
        <v>59</v>
      </c>
      <c r="C15" s="110">
        <v>45</v>
      </c>
      <c r="D15" s="111">
        <v>45</v>
      </c>
      <c r="E15" s="112">
        <v>40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0.99999999999999989</v>
      </c>
      <c r="L15" s="117"/>
      <c r="AN15" s="97">
        <v>14</v>
      </c>
      <c r="AO15" s="97">
        <f t="shared" ca="1" si="10"/>
        <v>18.282361590495793</v>
      </c>
      <c r="AP15" s="97">
        <f ca="1">SMALL($AO$3:$AO$30,ROWS(AO$3:AO15))</f>
        <v>21.46150316469118</v>
      </c>
      <c r="AQ15" s="119">
        <f t="shared" ca="1" si="11"/>
        <v>1.9494921304569064</v>
      </c>
      <c r="AR15" s="119">
        <f t="shared" si="20"/>
        <v>1</v>
      </c>
      <c r="AS15" s="86">
        <f t="shared" ca="1" si="12"/>
        <v>42</v>
      </c>
      <c r="AT15" s="86">
        <f t="shared" ca="1" si="13"/>
        <v>6.9160625392983399E-2</v>
      </c>
      <c r="AU15" s="86">
        <f ca="1">INDEX($AS$3:$AS$30,MATCH(SMALL($AT$3:$AT$30,ROWS(AT$3:AT15)),$AT$3:$AT$30,0))</f>
        <v>51</v>
      </c>
      <c r="AV15" s="86">
        <f ca="1">SMALL($AS$3:$AS$30,ROWS(AV$3:AV15))</f>
        <v>42</v>
      </c>
      <c r="AW15" s="94">
        <f ca="1">VLOOKUP(SMALL($BB$3:$BB$16,AX15),$BB$3:$BC$30,2,0)</f>
        <v>44</v>
      </c>
      <c r="AX15" s="94">
        <f t="shared" si="23"/>
        <v>7</v>
      </c>
      <c r="BA15" s="94">
        <v>13</v>
      </c>
      <c r="BB15" s="94">
        <f t="shared" ca="1" si="14"/>
        <v>0.47022837455167898</v>
      </c>
      <c r="BC15" s="94">
        <f t="shared" ca="1" si="15"/>
        <v>42</v>
      </c>
    </row>
    <row r="16" spans="1:55" ht="16.5" x14ac:dyDescent="0.3">
      <c r="A16" s="9">
        <v>14</v>
      </c>
      <c r="B16" s="109">
        <v>48</v>
      </c>
      <c r="C16" s="110">
        <v>46</v>
      </c>
      <c r="D16" s="111">
        <v>45</v>
      </c>
      <c r="E16" s="112">
        <v>47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31.451159105747202</v>
      </c>
      <c r="AP16" s="97">
        <f ca="1">SMALL($AO$3:$AO$30,ROWS(AO$3:AO16))</f>
        <v>21.967459675819107</v>
      </c>
      <c r="AQ16" s="119">
        <f t="shared" ca="1" si="11"/>
        <v>2.281454552380588</v>
      </c>
      <c r="AR16" s="119">
        <f t="shared" si="20"/>
        <v>1.5</v>
      </c>
      <c r="AS16" s="86">
        <f t="shared" ca="1" si="12"/>
        <v>51</v>
      </c>
      <c r="AT16" s="86">
        <f t="shared" ca="1" si="13"/>
        <v>0.42404041367942313</v>
      </c>
      <c r="AU16" s="86">
        <f ca="1">INDEX($AS$3:$AS$30,MATCH(SMALL($AT$3:$AT$30,ROWS(AT$3:AT16)),$AT$3:$AT$30,0))</f>
        <v>37</v>
      </c>
      <c r="AV16" s="86">
        <f ca="1">SMALL($AS$3:$AS$30,ROWS(AV$3:AV16))</f>
        <v>44</v>
      </c>
      <c r="AW16" s="94">
        <f ca="1">VLOOKUP(SMALL($BB$17:$BB$30,AX16),$BB$17:$BC$30,2,0)</f>
        <v>54</v>
      </c>
      <c r="AX16" s="94">
        <f t="shared" si="23"/>
        <v>7</v>
      </c>
      <c r="BA16" s="94">
        <v>14</v>
      </c>
      <c r="BB16" s="94">
        <f t="shared" ca="1" si="14"/>
        <v>0.42815116032854728</v>
      </c>
      <c r="BC16" s="94">
        <f t="shared" ca="1" si="15"/>
        <v>44</v>
      </c>
    </row>
    <row r="17" spans="1:63" ht="16.5" x14ac:dyDescent="0.3">
      <c r="A17" s="9">
        <v>15</v>
      </c>
      <c r="B17" s="109">
        <v>60</v>
      </c>
      <c r="C17" s="110">
        <v>47</v>
      </c>
      <c r="D17" s="111">
        <v>64</v>
      </c>
      <c r="E17" s="112">
        <v>64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20.309506354376769</v>
      </c>
      <c r="AP17" s="97">
        <f ca="1">SMALL($AO$3:$AO$30,ROWS(AO$3:AO17))</f>
        <v>24.129582554539677</v>
      </c>
      <c r="AQ17" s="119">
        <f t="shared" ca="1" si="11"/>
        <v>2.3882589788022024</v>
      </c>
      <c r="AR17" s="119">
        <f t="shared" si="20"/>
        <v>2</v>
      </c>
      <c r="AS17" s="86">
        <f t="shared" ca="1" si="12"/>
        <v>58</v>
      </c>
      <c r="AT17" s="86">
        <f t="shared" ca="1" si="13"/>
        <v>0.39128701367238616</v>
      </c>
      <c r="AU17" s="86">
        <f ca="1">INDEX($AS$3:$AS$30,MATCH(SMALL($AT$3:$AT$30,ROWS(AT$3:AT17)),$AT$3:$AT$30,0))</f>
        <v>57</v>
      </c>
      <c r="AV17" s="86">
        <f ca="1">SMALL($AS$3:$AS$30,ROWS(AV$3:AV17))</f>
        <v>45</v>
      </c>
      <c r="AW17" s="94">
        <f ca="1">VLOOKUP(SMALL($BB$17:$BB$30,AX17),$BB$17:$BC$30,2,0)</f>
        <v>56</v>
      </c>
      <c r="AX17" s="94">
        <f t="shared" si="23"/>
        <v>8</v>
      </c>
      <c r="BA17" s="94">
        <v>15</v>
      </c>
      <c r="BB17" s="94">
        <f t="shared" ca="1" si="14"/>
        <v>0.21273269538898176</v>
      </c>
      <c r="BC17" s="94">
        <f t="shared" ca="1" si="15"/>
        <v>45</v>
      </c>
    </row>
    <row r="18" spans="1:63" ht="16.5" x14ac:dyDescent="0.3">
      <c r="A18" s="9">
        <v>16</v>
      </c>
      <c r="B18" s="109">
        <v>17</v>
      </c>
      <c r="C18" s="110">
        <v>48</v>
      </c>
      <c r="D18" s="111">
        <v>33</v>
      </c>
      <c r="E18" s="112">
        <v>35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18.159797363031863</v>
      </c>
      <c r="AP18" s="97">
        <f ca="1">SMALL($AO$3:$AO$30,ROWS(AO$3:AO18))</f>
        <v>24.229870663972143</v>
      </c>
      <c r="AQ18" s="119">
        <f t="shared" ca="1" si="11"/>
        <v>1.8182459740133539</v>
      </c>
      <c r="AR18" s="119">
        <f t="shared" si="20"/>
        <v>1</v>
      </c>
      <c r="AS18" s="86">
        <f t="shared" ca="1" si="12"/>
        <v>45</v>
      </c>
      <c r="AT18" s="86">
        <f t="shared" ca="1" si="13"/>
        <v>0.26061207002984632</v>
      </c>
      <c r="AU18" s="86">
        <f ca="1">INDEX($AS$3:$AS$30,MATCH(SMALL($AT$3:$AT$30,ROWS(AT$3:AT18)),$AT$3:$AT$30,0))</f>
        <v>31</v>
      </c>
      <c r="AV18" s="86">
        <f ca="1">SMALL($AS$3:$AS$30,ROWS(AV$3:AV18))</f>
        <v>47</v>
      </c>
      <c r="AW18" s="94">
        <f ca="1">VLOOKUP(SMALL($BB$3:$BB$16,AX18),$BB$3:$BC$30,2,0)</f>
        <v>42</v>
      </c>
      <c r="AX18" s="94">
        <f t="shared" si="23"/>
        <v>8</v>
      </c>
      <c r="BA18" s="94">
        <v>16</v>
      </c>
      <c r="BB18" s="94">
        <f t="shared" ca="1" si="14"/>
        <v>0.13968824752100439</v>
      </c>
      <c r="BC18" s="94">
        <f t="shared" ca="1" si="15"/>
        <v>47</v>
      </c>
    </row>
    <row r="19" spans="1:63" ht="16.5" x14ac:dyDescent="0.3">
      <c r="A19" s="9">
        <v>17</v>
      </c>
      <c r="B19" s="109">
        <v>50</v>
      </c>
      <c r="C19" s="110">
        <v>48</v>
      </c>
      <c r="D19" s="111">
        <v>47</v>
      </c>
      <c r="E19" s="112">
        <v>39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24.229870663972143</v>
      </c>
      <c r="AP19" s="97">
        <f ca="1">SMALL($AO$3:$AO$30,ROWS(AO$3:AO19))</f>
        <v>25.054991964983611</v>
      </c>
      <c r="AQ19" s="119">
        <f t="shared" ca="1" si="11"/>
        <v>1.3654616927375653</v>
      </c>
      <c r="AR19" s="119">
        <f t="shared" si="20"/>
        <v>1</v>
      </c>
      <c r="AS19" s="86">
        <f t="shared" ca="1" si="12"/>
        <v>35</v>
      </c>
      <c r="AT19" s="86">
        <f t="shared" ca="1" si="13"/>
        <v>0.57423136521898421</v>
      </c>
      <c r="AU19" s="86">
        <f ca="1">INDEX($AS$3:$AS$30,MATCH(SMALL($AT$3:$AT$30,ROWS(AT$3:AT19)),$AT$3:$AT$30,0))</f>
        <v>27</v>
      </c>
      <c r="AV19" s="86">
        <f ca="1">SMALL($AS$3:$AS$30,ROWS(AV$3:AV19))</f>
        <v>49</v>
      </c>
      <c r="AW19" s="94">
        <f ca="1">VLOOKUP(SMALL($BB$3:$BB$16,AX19),$BB$3:$BC$30,2,0)</f>
        <v>36</v>
      </c>
      <c r="AX19" s="94">
        <f t="shared" si="23"/>
        <v>9</v>
      </c>
      <c r="BA19" s="94">
        <v>17</v>
      </c>
      <c r="BB19" s="94">
        <f t="shared" ca="1" si="14"/>
        <v>9.7156765678121704E-2</v>
      </c>
      <c r="BC19" s="94">
        <f t="shared" ca="1" si="15"/>
        <v>49</v>
      </c>
    </row>
    <row r="20" spans="1:63" ht="16.5" x14ac:dyDescent="0.3">
      <c r="A20" s="9">
        <v>18</v>
      </c>
      <c r="B20" s="109">
        <v>35</v>
      </c>
      <c r="C20" s="110">
        <v>50</v>
      </c>
      <c r="D20" s="111">
        <v>55</v>
      </c>
      <c r="E20" s="112">
        <v>50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28.472999664369432</v>
      </c>
      <c r="AP20" s="97">
        <f ca="1">SMALL($AO$3:$AO$30,ROWS(AO$3:AO20))</f>
        <v>25.446627640084838</v>
      </c>
      <c r="AQ20" s="119">
        <f t="shared" ca="1" si="11"/>
        <v>2.2993589418308957</v>
      </c>
      <c r="AR20" s="119">
        <f t="shared" si="20"/>
        <v>1.5</v>
      </c>
      <c r="AS20" s="86">
        <f t="shared" ca="1" si="12"/>
        <v>59</v>
      </c>
      <c r="AT20" s="86">
        <f t="shared" ca="1" si="13"/>
        <v>0.95091904095742497</v>
      </c>
      <c r="AU20" s="86">
        <f ca="1">INDEX($AS$3:$AS$30,MATCH(SMALL($AT$3:$AT$30,ROWS(AT$3:AT20)),$AT$3:$AT$30,0))</f>
        <v>35</v>
      </c>
      <c r="AV20" s="86">
        <f ca="1">SMALL($AS$3:$AS$30,ROWS(AV$3:AV20))</f>
        <v>51</v>
      </c>
      <c r="AW20" s="94">
        <f ca="1">VLOOKUP(SMALL($BB$17:$BB$30,AX20),$BB$17:$BC$30,2,0)</f>
        <v>58</v>
      </c>
      <c r="AX20" s="94">
        <f t="shared" si="23"/>
        <v>9</v>
      </c>
      <c r="BA20" s="94">
        <v>18</v>
      </c>
      <c r="BB20" s="94">
        <f t="shared" ca="1" si="14"/>
        <v>0.71199143406300436</v>
      </c>
      <c r="BC20" s="94">
        <f t="shared" ca="1" si="15"/>
        <v>51</v>
      </c>
    </row>
    <row r="21" spans="1:63" ht="16.5" x14ac:dyDescent="0.3">
      <c r="A21" s="9">
        <v>19</v>
      </c>
      <c r="B21" s="109">
        <v>46</v>
      </c>
      <c r="C21" s="110">
        <v>52</v>
      </c>
      <c r="D21" s="111">
        <v>78</v>
      </c>
      <c r="E21" s="112">
        <v>59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28.420653475513223</v>
      </c>
      <c r="AP21" s="97">
        <f ca="1">SMALL($AO$3:$AO$30,ROWS(AO$3:AO21))</f>
        <v>28.403967288672199</v>
      </c>
      <c r="AQ21" s="119">
        <f t="shared" ca="1" si="11"/>
        <v>2.7407680969978889</v>
      </c>
      <c r="AR21" s="119">
        <f t="shared" si="20"/>
        <v>2</v>
      </c>
      <c r="AS21" s="86">
        <f t="shared" ca="1" si="12"/>
        <v>78</v>
      </c>
      <c r="AT21" s="86">
        <f t="shared" ca="1" si="13"/>
        <v>0.57654611672354039</v>
      </c>
      <c r="AU21" s="86">
        <f ca="1">INDEX($AS$3:$AS$30,MATCH(SMALL($AT$3:$AT$30,ROWS(AT$3:AT21)),$AT$3:$AT$30,0))</f>
        <v>78</v>
      </c>
      <c r="AV21" s="86">
        <f ca="1">SMALL($AS$3:$AS$30,ROWS(AV$3:AV21))</f>
        <v>52</v>
      </c>
      <c r="AW21" s="94">
        <f ca="1">VLOOKUP(SMALL($BB$17:$BB$30,AX21),$BB$17:$BC$30,2,0)</f>
        <v>53</v>
      </c>
      <c r="AX21" s="94">
        <f t="shared" si="23"/>
        <v>10</v>
      </c>
      <c r="BA21" s="94">
        <v>19</v>
      </c>
      <c r="BB21" s="94">
        <f t="shared" ca="1" si="14"/>
        <v>0.77427481081856153</v>
      </c>
      <c r="BC21" s="94">
        <f t="shared" ca="1" si="15"/>
        <v>52</v>
      </c>
    </row>
    <row r="22" spans="1:63" ht="16.5" x14ac:dyDescent="0.3">
      <c r="A22" s="9">
        <v>20</v>
      </c>
      <c r="B22" s="109">
        <v>78</v>
      </c>
      <c r="C22" s="110">
        <v>52</v>
      </c>
      <c r="D22" s="111">
        <v>43</v>
      </c>
      <c r="E22" s="112">
        <v>33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33.221894438237754</v>
      </c>
      <c r="AP22" s="97">
        <f ca="1">SMALL($AO$3:$AO$30,ROWS(AO$3:AO22))</f>
        <v>28.420653475513223</v>
      </c>
      <c r="AQ22" s="119">
        <f t="shared" ca="1" si="11"/>
        <v>1.1301012593817403</v>
      </c>
      <c r="AR22" s="119">
        <f t="shared" si="20"/>
        <v>1</v>
      </c>
      <c r="AS22" s="86">
        <f t="shared" ca="1" si="12"/>
        <v>33</v>
      </c>
      <c r="AT22" s="86">
        <f t="shared" ca="1" si="13"/>
        <v>0.33492692279319958</v>
      </c>
      <c r="AU22" s="86">
        <f ca="1">INDEX($AS$3:$AS$30,MATCH(SMALL($AT$3:$AT$30,ROWS(AT$3:AT22)),$AT$3:$AT$30,0))</f>
        <v>80</v>
      </c>
      <c r="AV22" s="86">
        <f ca="1">SMALL($AS$3:$AS$30,ROWS(AV$3:AV22))</f>
        <v>53</v>
      </c>
      <c r="AW22" s="94">
        <f ca="1">VLOOKUP(SMALL($BB$3:$BB$16,AX22),$BB$3:$BC$30,2,0)</f>
        <v>38</v>
      </c>
      <c r="AX22" s="94">
        <f t="shared" si="23"/>
        <v>10</v>
      </c>
      <c r="BA22" s="94">
        <v>20</v>
      </c>
      <c r="BB22" s="94">
        <f t="shared" ca="1" si="14"/>
        <v>0.56348286959560023</v>
      </c>
      <c r="BC22" s="94">
        <f t="shared" ca="1" si="15"/>
        <v>53</v>
      </c>
    </row>
    <row r="23" spans="1:63" ht="16.5" x14ac:dyDescent="0.3">
      <c r="A23" s="9">
        <v>21</v>
      </c>
      <c r="B23" s="109">
        <v>38</v>
      </c>
      <c r="C23" s="110">
        <v>55</v>
      </c>
      <c r="D23" s="111">
        <v>32</v>
      </c>
      <c r="E23" s="112">
        <v>38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19.884469865684359</v>
      </c>
      <c r="AP23" s="97">
        <f ca="1">SMALL($AO$3:$AO$30,ROWS(AO$3:AO23))</f>
        <v>28.451869744613191</v>
      </c>
      <c r="AQ23" s="119">
        <f t="shared" ca="1" si="11"/>
        <v>1.6909540924186957</v>
      </c>
      <c r="AR23" s="119">
        <f t="shared" si="20"/>
        <v>1</v>
      </c>
      <c r="AS23" s="86">
        <f t="shared" ca="1" si="12"/>
        <v>49</v>
      </c>
      <c r="AT23" s="86">
        <f t="shared" ca="1" si="13"/>
        <v>0.85868544030181182</v>
      </c>
      <c r="AU23" s="86">
        <f ca="1">INDEX($AS$3:$AS$30,MATCH(SMALL($AT$3:$AT$30,ROWS(AT$3:AT23)),$AT$3:$AT$30,0))</f>
        <v>53</v>
      </c>
      <c r="AV23" s="86">
        <f ca="1">SMALL($AS$3:$AS$30,ROWS(AV$3:AV23))</f>
        <v>54</v>
      </c>
      <c r="AW23" s="94">
        <f ca="1">VLOOKUP(SMALL($BB$3:$BB$16,AX23),$BB$3:$BC$30,2,0)</f>
        <v>38</v>
      </c>
      <c r="AX23" s="94">
        <f t="shared" si="23"/>
        <v>11</v>
      </c>
      <c r="BA23" s="94">
        <v>21</v>
      </c>
      <c r="BB23" s="94">
        <f t="shared" ca="1" si="14"/>
        <v>0.39816222690681968</v>
      </c>
      <c r="BC23" s="94">
        <f t="shared" ca="1" si="15"/>
        <v>54</v>
      </c>
    </row>
    <row r="24" spans="1:63" ht="16.5" x14ac:dyDescent="0.3">
      <c r="A24" s="9">
        <v>22</v>
      </c>
      <c r="B24" s="109">
        <v>39</v>
      </c>
      <c r="C24" s="110">
        <v>59</v>
      </c>
      <c r="D24" s="111">
        <v>60</v>
      </c>
      <c r="E24" s="112">
        <v>52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30.009235226260991</v>
      </c>
      <c r="AP24" s="97">
        <f ca="1">SMALL($AO$3:$AO$30,ROWS(AO$3:AO24))</f>
        <v>28.472999664369432</v>
      </c>
      <c r="AQ24" s="119">
        <f t="shared" ca="1" si="11"/>
        <v>1.8432070240973029</v>
      </c>
      <c r="AR24" s="119">
        <f t="shared" si="20"/>
        <v>1.5</v>
      </c>
      <c r="AS24" s="86">
        <f t="shared" ca="1" si="12"/>
        <v>53</v>
      </c>
      <c r="AT24" s="86">
        <f t="shared" ca="1" si="13"/>
        <v>0.75617806450425573</v>
      </c>
      <c r="AU24" s="86">
        <f ca="1">INDEX($AS$3:$AS$30,MATCH(SMALL($AT$3:$AT$30,ROWS(AT$3:AT24)),$AT$3:$AT$30,0))</f>
        <v>56</v>
      </c>
      <c r="AV24" s="86">
        <f ca="1">SMALL($AS$3:$AS$30,ROWS(AV$3:AV24))</f>
        <v>56</v>
      </c>
      <c r="AW24" s="94">
        <f ca="1">VLOOKUP(SMALL($BB$17:$BB$30,AX24),$BB$17:$BC$30,2,0)</f>
        <v>80</v>
      </c>
      <c r="AX24" s="94">
        <f t="shared" si="23"/>
        <v>11</v>
      </c>
      <c r="BA24" s="94">
        <v>22</v>
      </c>
      <c r="BB24" s="94">
        <f t="shared" ca="1" si="14"/>
        <v>0.40807035484756404</v>
      </c>
      <c r="BC24" s="94">
        <f t="shared" ca="1" si="15"/>
        <v>56</v>
      </c>
    </row>
    <row r="25" spans="1:63" ht="16.5" x14ac:dyDescent="0.3">
      <c r="A25" s="9">
        <v>23</v>
      </c>
      <c r="B25" s="109">
        <v>45</v>
      </c>
      <c r="C25" s="110">
        <v>60</v>
      </c>
      <c r="D25" s="111">
        <v>71</v>
      </c>
      <c r="E25" s="112">
        <v>60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28.403967288672199</v>
      </c>
      <c r="AP25" s="97">
        <f ca="1">SMALL($AO$3:$AO$30,ROWS(AO$3:AO25))</f>
        <v>30.009235226260991</v>
      </c>
      <c r="AQ25" s="119">
        <f t="shared" ca="1" si="11"/>
        <v>2.6538391292238477</v>
      </c>
      <c r="AR25" s="119">
        <f t="shared" si="20"/>
        <v>2</v>
      </c>
      <c r="AS25" s="86">
        <f t="shared" ca="1" si="12"/>
        <v>80</v>
      </c>
      <c r="AT25" s="86">
        <f t="shared" ca="1" si="13"/>
        <v>0.66992261020948185</v>
      </c>
      <c r="AU25" s="86">
        <f ca="1">INDEX($AS$3:$AS$30,MATCH(SMALL($AT$3:$AT$30,ROWS(AT$3:AT25)),$AT$3:$AT$30,0))</f>
        <v>35</v>
      </c>
      <c r="AV25" s="86">
        <f ca="1">SMALL($AS$3:$AS$30,ROWS(AV$3:AV25))</f>
        <v>57</v>
      </c>
      <c r="AW25" s="94">
        <f ca="1">VLOOKUP(SMALL($BB$17:$BB$30,AX25),$BB$17:$BC$30,2,0)</f>
        <v>51</v>
      </c>
      <c r="AX25" s="94">
        <f t="shared" si="23"/>
        <v>12</v>
      </c>
      <c r="BA25" s="94">
        <v>23</v>
      </c>
      <c r="BB25" s="94">
        <f t="shared" ca="1" si="14"/>
        <v>0.76722657541751949</v>
      </c>
      <c r="BC25" s="94">
        <f t="shared" ca="1" si="15"/>
        <v>57</v>
      </c>
    </row>
    <row r="26" spans="1:63" ht="16.5" x14ac:dyDescent="0.3">
      <c r="A26" s="9">
        <v>24</v>
      </c>
      <c r="B26" s="109">
        <v>66</v>
      </c>
      <c r="C26" s="110">
        <v>64</v>
      </c>
      <c r="D26" s="111">
        <v>39</v>
      </c>
      <c r="E26" s="112">
        <v>45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21.46150316469118</v>
      </c>
      <c r="AP26" s="97">
        <f ca="1">SMALL($AO$3:$AO$30,ROWS(AO$3:AO26))</f>
        <v>30.415695032017773</v>
      </c>
      <c r="AQ26" s="119">
        <f t="shared" ca="1" si="11"/>
        <v>1.8612033193306288</v>
      </c>
      <c r="AR26" s="119">
        <f t="shared" si="20"/>
        <v>1</v>
      </c>
      <c r="AS26" s="86">
        <f t="shared" ca="1" si="12"/>
        <v>57</v>
      </c>
      <c r="AT26" s="86">
        <f t="shared" ca="1" si="13"/>
        <v>0.49814368510230866</v>
      </c>
      <c r="AU26" s="86">
        <f ca="1">INDEX($AS$3:$AS$30,MATCH(SMALL($AT$3:$AT$30,ROWS(AT$3:AT26)),$AT$3:$AT$30,0))</f>
        <v>49</v>
      </c>
      <c r="AV26" s="86">
        <f ca="1">SMALL($AS$3:$AS$30,ROWS(AV$3:AV26))</f>
        <v>58</v>
      </c>
      <c r="AW26" s="94">
        <f ca="1">VLOOKUP(SMALL($BB$3:$BB$16,AX26),$BB$3:$BC$30,2,0)</f>
        <v>37</v>
      </c>
      <c r="AX26" s="94">
        <f t="shared" si="23"/>
        <v>12</v>
      </c>
      <c r="BA26" s="94">
        <v>24</v>
      </c>
      <c r="BB26" s="94">
        <f t="shared" ca="1" si="14"/>
        <v>0.46058585031855848</v>
      </c>
      <c r="BC26" s="94">
        <f t="shared" ca="1" si="15"/>
        <v>58</v>
      </c>
    </row>
    <row r="27" spans="1:63" ht="16.5" x14ac:dyDescent="0.3">
      <c r="A27" s="9">
        <v>25</v>
      </c>
      <c r="B27" s="109">
        <v>40</v>
      </c>
      <c r="C27" s="110">
        <v>66</v>
      </c>
      <c r="D27" s="111">
        <v>59</v>
      </c>
      <c r="E27" s="112">
        <v>39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32.31637330771121</v>
      </c>
      <c r="AP27" s="97">
        <f ca="1">SMALL($AO$3:$AO$30,ROWS(AO$3:AO27))</f>
        <v>31.451159105747202</v>
      </c>
      <c r="AQ27" s="119">
        <f t="shared" ca="1" si="11"/>
        <v>1.1548232590927432</v>
      </c>
      <c r="AR27" s="119">
        <f t="shared" si="20"/>
        <v>1</v>
      </c>
      <c r="AS27" s="86">
        <f t="shared" ca="1" si="12"/>
        <v>37</v>
      </c>
      <c r="AT27" s="86">
        <f t="shared" ca="1" si="13"/>
        <v>0.49283796056828333</v>
      </c>
      <c r="AU27" s="86">
        <f ca="1">INDEX($AS$3:$AS$30,MATCH(SMALL($AT$3:$AT$30,ROWS(AT$3:AT27)),$AT$3:$AT$30,0))</f>
        <v>47</v>
      </c>
      <c r="AV27" s="86">
        <f ca="1">SMALL($AS$3:$AS$30,ROWS(AV$3:AV27))</f>
        <v>59</v>
      </c>
      <c r="AW27" s="94">
        <f ca="1">VLOOKUP(SMALL($BB$3:$BB$16,AX27),$BB$3:$BC$30,2,0)</f>
        <v>35</v>
      </c>
      <c r="AX27" s="94">
        <f t="shared" si="23"/>
        <v>13</v>
      </c>
      <c r="BA27" s="94">
        <v>25</v>
      </c>
      <c r="BB27" s="94">
        <f t="shared" ca="1" si="14"/>
        <v>0.13414628303846998</v>
      </c>
      <c r="BC27" s="94">
        <f t="shared" ca="1" si="15"/>
        <v>59</v>
      </c>
    </row>
    <row r="28" spans="1:63" ht="16.5" x14ac:dyDescent="0.3">
      <c r="A28" s="9">
        <v>26</v>
      </c>
      <c r="B28" s="109">
        <v>43</v>
      </c>
      <c r="C28" s="110">
        <v>71</v>
      </c>
      <c r="D28" s="111">
        <v>52</v>
      </c>
      <c r="E28" s="112">
        <v>52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34.420806487452623</v>
      </c>
      <c r="AP28" s="97">
        <f ca="1">SMALL($AO$3:$AO$30,ROWS(AO$3:AO28))</f>
        <v>32.31637330771121</v>
      </c>
      <c r="AQ28" s="119">
        <f t="shared" ca="1" si="11"/>
        <v>1.7057723548357628</v>
      </c>
      <c r="AR28" s="119">
        <f t="shared" si="20"/>
        <v>1.5</v>
      </c>
      <c r="AS28" s="86">
        <f t="shared" ca="1" si="12"/>
        <v>56</v>
      </c>
      <c r="AT28" s="86">
        <f t="shared" ca="1" si="13"/>
        <v>0.83489175490288736</v>
      </c>
      <c r="AU28" s="86">
        <f ca="1">INDEX($AS$3:$AS$30,MATCH(SMALL($AT$3:$AT$30,ROWS(AT$3:AT28)),$AT$3:$AT$30,0))</f>
        <v>54</v>
      </c>
      <c r="AV28" s="86">
        <f ca="1">SMALL($AS$3:$AS$30,ROWS(AV$3:AV28))</f>
        <v>75</v>
      </c>
      <c r="AW28" s="94">
        <f ca="1">VLOOKUP(SMALL($BB$17:$BB$30,AX28),$BB$17:$BC$30,2,0)</f>
        <v>57</v>
      </c>
      <c r="AX28" s="94">
        <f t="shared" si="23"/>
        <v>13</v>
      </c>
      <c r="BA28" s="94">
        <v>26</v>
      </c>
      <c r="BB28" s="94">
        <f t="shared" ca="1" si="14"/>
        <v>0.39762669171611942</v>
      </c>
      <c r="BC28" s="94">
        <f t="shared" ca="1" si="15"/>
        <v>75</v>
      </c>
    </row>
    <row r="29" spans="1:63" ht="16.5" x14ac:dyDescent="0.3">
      <c r="A29" s="9">
        <v>27</v>
      </c>
      <c r="B29" s="109">
        <v>55</v>
      </c>
      <c r="C29" s="110">
        <v>78</v>
      </c>
      <c r="D29" s="111">
        <v>89</v>
      </c>
      <c r="E29" s="112">
        <v>89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28.451869744613191</v>
      </c>
      <c r="AP29" s="97">
        <f ca="1">SMALL($AO$3:$AO$30,ROWS(AO$3:AO29))</f>
        <v>33.221894438237754</v>
      </c>
      <c r="AQ29" s="119">
        <f t="shared" ca="1" si="11"/>
        <v>2.2571378506701625</v>
      </c>
      <c r="AR29" s="119">
        <f t="shared" si="20"/>
        <v>2</v>
      </c>
      <c r="AS29" s="86">
        <f t="shared" ca="1" si="12"/>
        <v>75</v>
      </c>
      <c r="AT29" s="86">
        <f t="shared" ca="1" si="13"/>
        <v>0.23160450050610881</v>
      </c>
      <c r="AU29" s="86">
        <f ca="1">INDEX($AS$3:$AS$30,MATCH(SMALL($AT$3:$AT$30,ROWS(AT$3:AT29)),$AT$3:$AT$30,0))</f>
        <v>30</v>
      </c>
      <c r="AV29" s="86">
        <f ca="1">SMALL($AS$3:$AS$30,ROWS(AV$3:AV29))</f>
        <v>78</v>
      </c>
      <c r="AW29" s="94">
        <f ca="1">VLOOKUP(SMALL($BB$17:$BB$30,AX29),$BB$17:$BC$30,2,0)</f>
        <v>52</v>
      </c>
      <c r="AX29" s="94">
        <f t="shared" si="23"/>
        <v>14</v>
      </c>
      <c r="BA29" s="94">
        <v>27</v>
      </c>
      <c r="BB29" s="94">
        <f t="shared" ca="1" si="14"/>
        <v>0.16801703561306747</v>
      </c>
      <c r="BC29" s="94">
        <f t="shared" ca="1" si="15"/>
        <v>78</v>
      </c>
    </row>
    <row r="30" spans="1:63" ht="16.5" x14ac:dyDescent="0.3">
      <c r="A30" s="9">
        <v>28</v>
      </c>
      <c r="B30" s="109">
        <v>48</v>
      </c>
      <c r="C30" s="110">
        <v>89</v>
      </c>
      <c r="D30" s="111">
        <v>40</v>
      </c>
      <c r="E30" s="112">
        <v>43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25.054991964983611</v>
      </c>
      <c r="AP30" s="97">
        <f ca="1">SMALL($AO$3:$AO$30,ROWS(AO$3:AO30))</f>
        <v>34.420806487452623</v>
      </c>
      <c r="AQ30" s="119">
        <f t="shared" ca="1" si="11"/>
        <v>1.0777502889042696</v>
      </c>
      <c r="AR30" s="119">
        <f t="shared" si="20"/>
        <v>1</v>
      </c>
      <c r="AS30" s="86">
        <f t="shared" ca="1" si="12"/>
        <v>38</v>
      </c>
      <c r="AT30" s="86">
        <f t="shared" ca="1" si="13"/>
        <v>0.12755610865139755</v>
      </c>
      <c r="AU30" s="86">
        <f ca="1">INDEX($AS$3:$AS$30,MATCH(SMALL($AT$3:$AT$30,ROWS(AT$3:AT30)),$AT$3:$AT$30,0))</f>
        <v>59</v>
      </c>
      <c r="AV30" s="86">
        <f ca="1">SMALL($AS$3:$AS$30,ROWS(AV$3:AV30))</f>
        <v>80</v>
      </c>
      <c r="AW30" s="94">
        <f ca="1">VLOOKUP(SMALL($BB$3:$BB$16,AX30),$BB$3:$BC$30,2,0)</f>
        <v>35</v>
      </c>
      <c r="AX30" s="94">
        <f t="shared" si="23"/>
        <v>14</v>
      </c>
      <c r="BA30" s="94">
        <v>28</v>
      </c>
      <c r="BB30" s="94">
        <f t="shared" ca="1" si="14"/>
        <v>0.584327055038242</v>
      </c>
      <c r="BC30" s="94">
        <f t="shared" ca="1" si="15"/>
        <v>80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1297</v>
      </c>
      <c r="AT32"/>
      <c r="AU32" s="157">
        <f ca="1">SUM(AU3:AU30)</f>
        <v>1297</v>
      </c>
      <c r="AV32" s="157">
        <f ca="1">SUM(AV3:AV30)</f>
        <v>1297</v>
      </c>
      <c r="AW32" s="157">
        <f ca="1">SUM(AW3:AW30)</f>
        <v>1297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1356</v>
      </c>
      <c r="C88" s="109">
        <f t="shared" ref="C88:E88" si="24">SUM(C3:C86)</f>
        <v>1356</v>
      </c>
      <c r="D88" s="109">
        <f t="shared" si="24"/>
        <v>1356</v>
      </c>
      <c r="E88" s="109">
        <f t="shared" si="24"/>
        <v>1356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2594</v>
      </c>
      <c r="AT88" s="157">
        <f t="shared" ref="AT88:AW88" ca="1" si="25">SUM(AT3:AT86)</f>
        <v>13.55344291577196</v>
      </c>
      <c r="AU88" s="157">
        <f t="shared" ca="1" si="25"/>
        <v>2594</v>
      </c>
      <c r="AV88" s="157">
        <f t="shared" ca="1" si="25"/>
        <v>2594</v>
      </c>
      <c r="AW88" s="157">
        <f t="shared" ca="1" si="25"/>
        <v>2594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33</v>
      </c>
      <c r="C98" s="75">
        <f>SUM(C$3:C3)</f>
        <v>17</v>
      </c>
      <c r="D98" s="75">
        <f>SUM(D$3:D3)</f>
        <v>17</v>
      </c>
      <c r="E98" s="75">
        <f>SUM(E$3:E3)</f>
        <v>32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72</v>
      </c>
      <c r="C99" s="75">
        <f>SUM(C$3:C4)</f>
        <v>39</v>
      </c>
      <c r="D99" s="75">
        <f>SUM(D$3:D4)</f>
        <v>55</v>
      </c>
      <c r="E99" s="75">
        <f>SUM(E$3:E4)</f>
        <v>87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124</v>
      </c>
      <c r="C100" s="75">
        <f>SUM(C$3:C5)</f>
        <v>71</v>
      </c>
      <c r="D100" s="75">
        <f>SUM(D$3:D5)</f>
        <v>107</v>
      </c>
      <c r="E100" s="75">
        <f>SUM(E$3:E5)</f>
        <v>165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167</v>
      </c>
      <c r="C101" s="75">
        <f>SUM(C$3:C6)</f>
        <v>104</v>
      </c>
      <c r="D101" s="75">
        <f>SUM(D$3:D6)</f>
        <v>142</v>
      </c>
      <c r="E101" s="75">
        <f>SUM(E$3:E6)</f>
        <v>210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199</v>
      </c>
      <c r="C102" s="75">
        <f>SUM(C$3:C7)</f>
        <v>139</v>
      </c>
      <c r="D102" s="75">
        <f>SUM(D$3:D7)</f>
        <v>164</v>
      </c>
      <c r="E102" s="75">
        <f>SUM(E$3:E7)</f>
        <v>256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221</v>
      </c>
      <c r="C103" s="75">
        <f>SUM(C$3:C8)</f>
        <v>177</v>
      </c>
      <c r="D103" s="75">
        <f>SUM(D$3:D8)</f>
        <v>207</v>
      </c>
      <c r="E103" s="75">
        <f>SUM(E$3:E8)</f>
        <v>327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268</v>
      </c>
      <c r="C104" s="75">
        <f>SUM(C$3:C9)</f>
        <v>216</v>
      </c>
      <c r="D104" s="75">
        <f>SUM(D$3:D9)</f>
        <v>257</v>
      </c>
      <c r="E104" s="75">
        <f>SUM(E$3:E9)</f>
        <v>375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357</v>
      </c>
      <c r="C105" s="75">
        <f>SUM(C$3:C10)</f>
        <v>255</v>
      </c>
      <c r="D105" s="75">
        <f>SUM(D$3:D10)</f>
        <v>296</v>
      </c>
      <c r="E105" s="75">
        <f>SUM(E$3:E10)</f>
        <v>397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409</v>
      </c>
      <c r="C106" s="75">
        <f>SUM(C$3:C11)</f>
        <v>295</v>
      </c>
      <c r="D106" s="75">
        <f>SUM(D$3:D11)</f>
        <v>342</v>
      </c>
      <c r="E106" s="75">
        <f>SUM(E$3:E11)</f>
        <v>414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480</v>
      </c>
      <c r="C107" s="75">
        <f>SUM(C$3:C12)</f>
        <v>338</v>
      </c>
      <c r="D107" s="75">
        <f>SUM(D$3:D12)</f>
        <v>390</v>
      </c>
      <c r="E107" s="75">
        <f>SUM(E$3:E12)</f>
        <v>462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525</v>
      </c>
      <c r="C108" s="75">
        <f>SUM(C$3:C13)</f>
        <v>381</v>
      </c>
      <c r="D108" s="75">
        <f>SUM(D$3:D13)</f>
        <v>456</v>
      </c>
      <c r="E108" s="75">
        <f>SUM(E$3:E13)</f>
        <v>528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589</v>
      </c>
      <c r="C109" s="75">
        <f>SUM(C$3:C14)</f>
        <v>426</v>
      </c>
      <c r="D109" s="75">
        <f>SUM(D$3:D14)</f>
        <v>504</v>
      </c>
      <c r="E109" s="75">
        <f>SUM(E$3:E14)</f>
        <v>571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648</v>
      </c>
      <c r="C110" s="75">
        <f>SUM(C$3:C15)</f>
        <v>471</v>
      </c>
      <c r="D110" s="75">
        <f>SUM(D$3:D15)</f>
        <v>549</v>
      </c>
      <c r="E110" s="75">
        <f>SUM(E$3:E15)</f>
        <v>611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696</v>
      </c>
      <c r="C111" s="75">
        <f>SUM(C$3:C16)</f>
        <v>517</v>
      </c>
      <c r="D111" s="75">
        <f>SUM(D$3:D16)</f>
        <v>594</v>
      </c>
      <c r="E111" s="75">
        <f>SUM(E$3:E16)</f>
        <v>658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756</v>
      </c>
      <c r="C112" s="75">
        <f>SUM(C$3:C17)</f>
        <v>564</v>
      </c>
      <c r="D112" s="75">
        <f>SUM(D$3:D17)</f>
        <v>658</v>
      </c>
      <c r="E112" s="75">
        <f>SUM(E$3:E17)</f>
        <v>722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773</v>
      </c>
      <c r="C113" s="75">
        <f>SUM(C$3:C18)</f>
        <v>612</v>
      </c>
      <c r="D113" s="75">
        <f>SUM(D$3:D18)</f>
        <v>691</v>
      </c>
      <c r="E113" s="75">
        <f>SUM(E$3:E18)</f>
        <v>757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823</v>
      </c>
      <c r="C114" s="75">
        <f>SUM(C$3:C19)</f>
        <v>660</v>
      </c>
      <c r="D114" s="75">
        <f>SUM(D$3:D19)</f>
        <v>738</v>
      </c>
      <c r="E114" s="75">
        <f>SUM(E$3:E19)</f>
        <v>796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858</v>
      </c>
      <c r="C115" s="75">
        <f>SUM(C$3:C20)</f>
        <v>710</v>
      </c>
      <c r="D115" s="75">
        <f>SUM(D$3:D20)</f>
        <v>793</v>
      </c>
      <c r="E115" s="75">
        <f>SUM(E$3:E20)</f>
        <v>846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904</v>
      </c>
      <c r="C116" s="75">
        <f>SUM(C$3:C21)</f>
        <v>762</v>
      </c>
      <c r="D116" s="75">
        <f>SUM(D$3:D21)</f>
        <v>871</v>
      </c>
      <c r="E116" s="75">
        <f>SUM(E$3:E21)</f>
        <v>905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982</v>
      </c>
      <c r="C117" s="75">
        <f>SUM(C$3:C22)</f>
        <v>814</v>
      </c>
      <c r="D117" s="75">
        <f>SUM(D$3:D22)</f>
        <v>914</v>
      </c>
      <c r="E117" s="75">
        <f>SUM(E$3:E22)</f>
        <v>938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1020</v>
      </c>
      <c r="C118" s="75">
        <f>SUM(C$3:C23)</f>
        <v>869</v>
      </c>
      <c r="D118" s="75">
        <f>SUM(D$3:D23)</f>
        <v>946</v>
      </c>
      <c r="E118" s="75">
        <f>SUM(E$3:E23)</f>
        <v>976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1059</v>
      </c>
      <c r="C119" s="75">
        <f>SUM(C$3:C24)</f>
        <v>928</v>
      </c>
      <c r="D119" s="75">
        <f>SUM(D$3:D24)</f>
        <v>1006</v>
      </c>
      <c r="E119" s="75">
        <f>SUM(E$3:E24)</f>
        <v>1028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1104</v>
      </c>
      <c r="C120" s="75">
        <f>SUM(C$3:C25)</f>
        <v>988</v>
      </c>
      <c r="D120" s="75">
        <f>SUM(D$3:D25)</f>
        <v>1077</v>
      </c>
      <c r="E120" s="75">
        <f>SUM(E$3:E25)</f>
        <v>1088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1170</v>
      </c>
      <c r="C121" s="75">
        <f>SUM(C$3:C26)</f>
        <v>1052</v>
      </c>
      <c r="D121" s="75">
        <f>SUM(D$3:D26)</f>
        <v>1116</v>
      </c>
      <c r="E121" s="75">
        <f>SUM(E$3:E26)</f>
        <v>1133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1210</v>
      </c>
      <c r="C122" s="75">
        <f>SUM(C$3:C27)</f>
        <v>1118</v>
      </c>
      <c r="D122" s="75">
        <f>SUM(D$3:D27)</f>
        <v>1175</v>
      </c>
      <c r="E122" s="75">
        <f>SUM(E$3:E27)</f>
        <v>1172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1253</v>
      </c>
      <c r="C123" s="75">
        <f>SUM(C$3:C28)</f>
        <v>1189</v>
      </c>
      <c r="D123" s="75">
        <f>SUM(D$3:D28)</f>
        <v>1227</v>
      </c>
      <c r="E123" s="75">
        <f>SUM(E$3:E28)</f>
        <v>1224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1308</v>
      </c>
      <c r="C124" s="75">
        <f>SUM(C$3:C29)</f>
        <v>1267</v>
      </c>
      <c r="D124" s="75">
        <f>SUM(D$3:D29)</f>
        <v>1316</v>
      </c>
      <c r="E124" s="75">
        <f>SUM(E$3:E29)</f>
        <v>1313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1356</v>
      </c>
      <c r="C125" s="75">
        <f>SUM(C$3:C30)</f>
        <v>1356</v>
      </c>
      <c r="D125" s="75">
        <f>SUM(D$3:D30)</f>
        <v>1356</v>
      </c>
      <c r="E125" s="75">
        <f>SUM(E$3:E30)</f>
        <v>1356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4B13F-AB9B-4D45-BB20-80F1EDC69B8C}">
  <dimension ref="A1:BK307"/>
  <sheetViews>
    <sheetView zoomScale="96" zoomScaleNormal="96" workbookViewId="0">
      <selection activeCell="A2" sqref="A2:E30"/>
    </sheetView>
  </sheetViews>
  <sheetFormatPr defaultColWidth="9.140625" defaultRowHeight="13.5" x14ac:dyDescent="0.25"/>
  <cols>
    <col min="1" max="1" width="4.5703125" style="94" bestFit="1" customWidth="1"/>
    <col min="2" max="2" width="9.7109375" style="94" bestFit="1" customWidth="1"/>
    <col min="3" max="3" width="6.7109375" style="94" bestFit="1" customWidth="1"/>
    <col min="4" max="4" width="11.7109375" style="94" bestFit="1" customWidth="1"/>
    <col min="5" max="5" width="9.140625" style="102" customWidth="1"/>
    <col min="6" max="6" width="13" style="94" customWidth="1"/>
    <col min="7" max="8" width="5.85546875" style="94" customWidth="1"/>
    <col min="9" max="9" width="9.7109375" style="94" customWidth="1"/>
    <col min="10" max="10" width="6" style="94" bestFit="1" customWidth="1"/>
    <col min="11" max="11" width="4.85546875" style="94" bestFit="1" customWidth="1"/>
    <col min="12" max="12" width="8.7109375" style="94" bestFit="1" customWidth="1"/>
    <col min="13" max="13" width="9.140625" style="94"/>
    <col min="14" max="14" width="12.140625" style="94" bestFit="1" customWidth="1"/>
    <col min="15" max="15" width="13.85546875" style="94" bestFit="1" customWidth="1"/>
    <col min="16" max="16" width="12.42578125" style="94" bestFit="1" customWidth="1"/>
    <col min="17" max="17" width="12.140625" style="94" bestFit="1" customWidth="1"/>
    <col min="18" max="21" width="9.28515625" style="94" bestFit="1" customWidth="1"/>
    <col min="22" max="23" width="9.140625" style="94"/>
    <col min="24" max="24" width="9.28515625" style="94" bestFit="1" customWidth="1"/>
    <col min="25" max="35" width="9.140625" style="94"/>
    <col min="36" max="36" width="9.140625" style="94" customWidth="1"/>
    <col min="37" max="39" width="9.140625" style="94"/>
    <col min="40" max="40" width="9.28515625" style="94" bestFit="1" customWidth="1"/>
    <col min="41" max="41" width="14" style="94" customWidth="1"/>
    <col min="42" max="42" width="12.28515625" style="94" customWidth="1"/>
    <col min="43" max="43" width="10.140625" style="94" bestFit="1" customWidth="1"/>
    <col min="44" max="44" width="10.140625" style="94" customWidth="1"/>
    <col min="45" max="47" width="9.28515625" style="94" customWidth="1"/>
    <col min="48" max="48" width="9.28515625" style="94" bestFit="1" customWidth="1"/>
    <col min="49" max="49" width="12.28515625" style="94" bestFit="1" customWidth="1"/>
    <col min="50" max="16384" width="9.140625" style="94"/>
  </cols>
  <sheetData>
    <row r="1" spans="1:55" ht="17.25" thickBot="1" x14ac:dyDescent="0.35">
      <c r="A1" s="87" t="s">
        <v>17</v>
      </c>
      <c r="B1" s="88"/>
      <c r="C1" s="89"/>
      <c r="D1" s="88"/>
      <c r="E1" s="90"/>
      <c r="F1" s="91" t="s">
        <v>5</v>
      </c>
      <c r="G1" s="91" t="s">
        <v>6</v>
      </c>
      <c r="H1" s="92" t="s">
        <v>7</v>
      </c>
      <c r="I1" s="159" t="s">
        <v>8</v>
      </c>
      <c r="J1" s="93" t="s">
        <v>9</v>
      </c>
      <c r="K1" s="93" t="s">
        <v>10</v>
      </c>
      <c r="L1" s="93" t="s">
        <v>11</v>
      </c>
      <c r="N1" s="134" t="s">
        <v>87</v>
      </c>
      <c r="O1" s="136" t="s">
        <v>88</v>
      </c>
      <c r="P1" s="135" t="s">
        <v>89</v>
      </c>
      <c r="Q1" s="135" t="s">
        <v>90</v>
      </c>
      <c r="R1" s="135" t="s">
        <v>120</v>
      </c>
      <c r="S1" s="95" t="s">
        <v>23</v>
      </c>
      <c r="AN1" s="96" t="s">
        <v>18</v>
      </c>
      <c r="AO1" s="96"/>
      <c r="AP1" s="96"/>
      <c r="AQ1" s="97">
        <v>25</v>
      </c>
      <c r="AR1" s="97"/>
      <c r="AS1" s="97">
        <v>5</v>
      </c>
      <c r="AT1" s="97"/>
      <c r="AU1" s="97"/>
      <c r="AW1" s="97"/>
      <c r="AX1" s="86"/>
    </row>
    <row r="2" spans="1:55" ht="17.25" thickBot="1" x14ac:dyDescent="0.35">
      <c r="A2" s="98" t="s">
        <v>4</v>
      </c>
      <c r="B2" s="99" t="s">
        <v>122</v>
      </c>
      <c r="C2" s="100" t="s">
        <v>19</v>
      </c>
      <c r="D2" s="101" t="s">
        <v>22</v>
      </c>
      <c r="E2" s="102" t="s">
        <v>123</v>
      </c>
      <c r="F2" s="103" t="str">
        <f>G2&amp;" - "&amp;H2</f>
        <v>18 - 24</v>
      </c>
      <c r="G2" s="104">
        <f>Y4</f>
        <v>18</v>
      </c>
      <c r="H2" s="105">
        <f t="shared" ref="H2:H14" si="0">G2+$Y$3</f>
        <v>24</v>
      </c>
      <c r="I2" s="160">
        <f>COUNTIF($B$3:$B$86, "&lt;"&amp;H2)</f>
        <v>1</v>
      </c>
      <c r="J2" s="106">
        <f>I2</f>
        <v>1</v>
      </c>
      <c r="K2" s="107">
        <f t="shared" ref="K2:K14" si="1">J2/$J$15</f>
        <v>3.5714285714285712E-2</v>
      </c>
      <c r="L2" s="108">
        <f t="shared" ref="L2:L14" si="2">I2/$J$15</f>
        <v>3.5714285714285712E-2</v>
      </c>
      <c r="N2" s="128" t="s">
        <v>12</v>
      </c>
      <c r="O2" s="131">
        <f>AVERAGE($B$3:$B$86)</f>
        <v>49.821428571428569</v>
      </c>
      <c r="P2" s="131">
        <f t="shared" ref="P2:Q2" si="3">AVERAGE($B$3:$B$86)</f>
        <v>49.821428571428569</v>
      </c>
      <c r="Q2" s="131">
        <f t="shared" si="3"/>
        <v>49.821428571428569</v>
      </c>
      <c r="R2" s="131">
        <f>AVERAGE($D$3:$D$86)</f>
        <v>49.821428571428569</v>
      </c>
      <c r="V2" s="94" t="s">
        <v>102</v>
      </c>
      <c r="Y2" s="94">
        <f>ROUND(O6/10,0)</f>
        <v>6</v>
      </c>
      <c r="AN2" s="97"/>
      <c r="AO2" s="97" t="s">
        <v>115</v>
      </c>
      <c r="AP2" s="97" t="s">
        <v>116</v>
      </c>
      <c r="AQ2" s="86" t="s">
        <v>20</v>
      </c>
      <c r="AR2" s="86" t="s">
        <v>126</v>
      </c>
      <c r="AS2" s="101" t="s">
        <v>124</v>
      </c>
      <c r="AT2" s="86" t="s">
        <v>118</v>
      </c>
      <c r="AU2" s="99" t="s">
        <v>119</v>
      </c>
      <c r="AV2" s="100" t="s">
        <v>19</v>
      </c>
      <c r="AW2" s="94" t="s">
        <v>121</v>
      </c>
    </row>
    <row r="3" spans="1:55" ht="17.25" thickBot="1" x14ac:dyDescent="0.35">
      <c r="A3" s="9">
        <v>1</v>
      </c>
      <c r="B3" s="109">
        <v>40</v>
      </c>
      <c r="C3" s="110">
        <v>18</v>
      </c>
      <c r="D3" s="111">
        <v>18</v>
      </c>
      <c r="E3" s="112">
        <v>49</v>
      </c>
      <c r="F3" s="113" t="str">
        <f t="shared" ref="F3:F14" si="4">G3&amp;" - "&amp;H3</f>
        <v>24 - 30</v>
      </c>
      <c r="G3" s="114">
        <f>H2</f>
        <v>24</v>
      </c>
      <c r="H3" s="115">
        <f t="shared" si="0"/>
        <v>30</v>
      </c>
      <c r="I3" s="160">
        <f t="shared" ref="I3:I14" si="5">COUNTIF($B$3:$B$86, "&lt;"&amp;H3)</f>
        <v>3</v>
      </c>
      <c r="J3" s="116">
        <f>I3-I2</f>
        <v>2</v>
      </c>
      <c r="K3" s="117">
        <f t="shared" si="1"/>
        <v>7.1428571428571425E-2</v>
      </c>
      <c r="L3" s="118">
        <f t="shared" si="2"/>
        <v>0.10714285714285714</v>
      </c>
      <c r="N3" s="152" t="s">
        <v>99</v>
      </c>
      <c r="O3" s="158">
        <f>MEDIAN(B$3:B$86)</f>
        <v>51</v>
      </c>
      <c r="P3" s="158">
        <f t="shared" ref="P3:R3" si="6">MEDIAN(C$3:C$86)</f>
        <v>51</v>
      </c>
      <c r="Q3" s="158">
        <f t="shared" si="6"/>
        <v>51</v>
      </c>
      <c r="R3" s="158">
        <f t="shared" si="6"/>
        <v>51</v>
      </c>
      <c r="V3" s="94" t="s">
        <v>103</v>
      </c>
      <c r="Y3" s="94">
        <f>ROUND(Y2,-LEN(Y2)+1)</f>
        <v>6</v>
      </c>
      <c r="AN3" s="97">
        <v>1</v>
      </c>
      <c r="AO3" s="97">
        <f ca="1">ABS(_xlfn.NORM.INV(RAND(),$AQ$1,$AS$1))</f>
        <v>30.846474145067873</v>
      </c>
      <c r="AP3" s="97">
        <f ca="1">SMALL($AO$3:$AO$30,ROWS(AO$3:AO3))</f>
        <v>17.057933821270392</v>
      </c>
      <c r="AQ3" s="119">
        <f ca="1">AR3+RAND()</f>
        <v>1.1389286183646283</v>
      </c>
      <c r="AR3" s="119">
        <v>1</v>
      </c>
      <c r="AS3" s="86">
        <f ca="1">ROUNDUP(AP3*AQ3,0)</f>
        <v>20</v>
      </c>
      <c r="AT3" s="86">
        <f ca="1">RAND()</f>
        <v>0.33411985942613043</v>
      </c>
      <c r="AU3" s="86">
        <f ca="1">INDEX($AS$3:$AS$30,MATCH(SMALL($AT$3:$AT$30,ROWS(AT$3:AT3)),$AT$3:$AT$30,0))</f>
        <v>36</v>
      </c>
      <c r="AV3" s="86">
        <f ca="1">SMALL($AS$3:$AS$30,ROWS(AV$3:AV3))</f>
        <v>20</v>
      </c>
      <c r="AW3" s="94">
        <f ca="1">VLOOKUP(SMALL($BB$3:$BB$16,AX3),$BB$3:$BC$30,2,0)</f>
        <v>21</v>
      </c>
      <c r="AX3" s="94">
        <v>1</v>
      </c>
      <c r="BA3" s="94">
        <v>1</v>
      </c>
      <c r="BB3" s="94">
        <f ca="1">RAND()</f>
        <v>0.24570973945430374</v>
      </c>
      <c r="BC3" s="94">
        <f ca="1">AV3</f>
        <v>20</v>
      </c>
    </row>
    <row r="4" spans="1:55" ht="17.25" thickBot="1" x14ac:dyDescent="0.35">
      <c r="A4" s="9">
        <v>2</v>
      </c>
      <c r="B4" s="109">
        <v>53</v>
      </c>
      <c r="C4" s="110">
        <v>25</v>
      </c>
      <c r="D4" s="111">
        <v>30</v>
      </c>
      <c r="E4" s="112">
        <v>54</v>
      </c>
      <c r="F4" s="113" t="str">
        <f t="shared" si="4"/>
        <v>30 - 36</v>
      </c>
      <c r="G4" s="114">
        <f t="shared" ref="G4:G13" si="7">H3</f>
        <v>30</v>
      </c>
      <c r="H4" s="115">
        <f t="shared" si="0"/>
        <v>36</v>
      </c>
      <c r="I4" s="160">
        <f t="shared" si="5"/>
        <v>6</v>
      </c>
      <c r="J4" s="116">
        <f t="shared" ref="J4:J14" si="8">I4-I3</f>
        <v>3</v>
      </c>
      <c r="K4" s="117">
        <f t="shared" si="1"/>
        <v>0.10714285714285714</v>
      </c>
      <c r="L4" s="118">
        <f t="shared" si="2"/>
        <v>0.21428571428571427</v>
      </c>
      <c r="N4" s="129" t="s">
        <v>13</v>
      </c>
      <c r="O4" s="132">
        <f>MAX(B$3:B$86)</f>
        <v>81</v>
      </c>
      <c r="P4" s="132">
        <f t="shared" ref="P4:R4" si="9">MAX(C$3:C$86)</f>
        <v>81</v>
      </c>
      <c r="Q4" s="132">
        <f t="shared" si="9"/>
        <v>81</v>
      </c>
      <c r="R4" s="132">
        <f t="shared" si="9"/>
        <v>81</v>
      </c>
      <c r="V4" s="94" t="s">
        <v>104</v>
      </c>
      <c r="Y4" s="94">
        <f>Y3*INT(O5/Y3)</f>
        <v>18</v>
      </c>
      <c r="AN4" s="97">
        <v>2</v>
      </c>
      <c r="AO4" s="97">
        <f t="shared" ref="AO4:AO30" ca="1" si="10">ABS(_xlfn.NORM.INV(RAND(),$AQ$1,$AS$1))</f>
        <v>28.808649037756155</v>
      </c>
      <c r="AP4" s="97">
        <f ca="1">SMALL($AO$3:$AO$30,ROWS(AO$3:AO4))</f>
        <v>18.149794705216305</v>
      </c>
      <c r="AQ4" s="119">
        <f t="shared" ref="AQ4:AQ30" ca="1" si="11">AR4+RAND()</f>
        <v>2.048868551065941</v>
      </c>
      <c r="AR4" s="119">
        <v>1.5</v>
      </c>
      <c r="AS4" s="86">
        <f t="shared" ref="AS4:AS30" ca="1" si="12">ROUNDUP(AP4*AQ4,0)</f>
        <v>38</v>
      </c>
      <c r="AT4" s="86">
        <f t="shared" ref="AT4:AT30" ca="1" si="13">RAND()</f>
        <v>0.21246353275430241</v>
      </c>
      <c r="AU4" s="86">
        <f ca="1">INDEX($AS$3:$AS$30,MATCH(SMALL($AT$3:$AT$30,ROWS(AT$3:AT4)),$AT$3:$AT$30,0))</f>
        <v>31</v>
      </c>
      <c r="AV4" s="86">
        <f ca="1">SMALL($AS$3:$AS$30,ROWS(AV$3:AV4))</f>
        <v>20</v>
      </c>
      <c r="AW4" s="94">
        <f ca="1">VLOOKUP(SMALL($BB$17:$BB$30,AX4),$BB$17:$BC$30,2,0)</f>
        <v>58</v>
      </c>
      <c r="AX4" s="94">
        <v>1</v>
      </c>
      <c r="BA4" s="94">
        <v>2</v>
      </c>
      <c r="BB4" s="94">
        <f t="shared" ref="BB4:BB30" ca="1" si="14">RAND()</f>
        <v>0.45074712003327722</v>
      </c>
      <c r="BC4" s="94">
        <f t="shared" ref="BC4:BC30" ca="1" si="15">AV4</f>
        <v>20</v>
      </c>
    </row>
    <row r="5" spans="1:55" ht="17.25" thickBot="1" x14ac:dyDescent="0.35">
      <c r="A5" s="9">
        <v>3</v>
      </c>
      <c r="B5" s="109">
        <v>65</v>
      </c>
      <c r="C5" s="110">
        <v>29</v>
      </c>
      <c r="D5" s="111">
        <v>37</v>
      </c>
      <c r="E5" s="112">
        <v>73</v>
      </c>
      <c r="F5" s="113" t="str">
        <f t="shared" si="4"/>
        <v>36 - 42</v>
      </c>
      <c r="G5" s="114">
        <f t="shared" si="7"/>
        <v>36</v>
      </c>
      <c r="H5" s="115">
        <f t="shared" si="0"/>
        <v>42</v>
      </c>
      <c r="I5" s="160">
        <f t="shared" si="5"/>
        <v>10</v>
      </c>
      <c r="J5" s="116">
        <f t="shared" si="8"/>
        <v>4</v>
      </c>
      <c r="K5" s="117">
        <f t="shared" si="1"/>
        <v>0.14285714285714285</v>
      </c>
      <c r="L5" s="118">
        <f t="shared" si="2"/>
        <v>0.35714285714285715</v>
      </c>
      <c r="N5" s="129" t="s">
        <v>14</v>
      </c>
      <c r="O5" s="132">
        <f>MIN(B$3:B$84)</f>
        <v>18</v>
      </c>
      <c r="P5" s="132">
        <f t="shared" ref="P5:R5" si="16">MIN(C$3:C$84)</f>
        <v>18</v>
      </c>
      <c r="Q5" s="132">
        <f t="shared" si="16"/>
        <v>18</v>
      </c>
      <c r="R5" s="132">
        <f t="shared" si="16"/>
        <v>18</v>
      </c>
      <c r="V5" s="94" t="s">
        <v>101</v>
      </c>
      <c r="Y5" s="94">
        <f>ROUNDUP(O4/Y3,0)</f>
        <v>14</v>
      </c>
      <c r="AN5" s="97">
        <v>3</v>
      </c>
      <c r="AO5" s="97">
        <f t="shared" ca="1" si="10"/>
        <v>26.278604623701309</v>
      </c>
      <c r="AP5" s="97">
        <f ca="1">SMALL($AO$3:$AO$30,ROWS(AO$3:AO5))</f>
        <v>18.274547256712822</v>
      </c>
      <c r="AQ5" s="119">
        <f t="shared" ca="1" si="11"/>
        <v>2.6789414142808967</v>
      </c>
      <c r="AR5" s="119">
        <v>2</v>
      </c>
      <c r="AS5" s="86">
        <f t="shared" ca="1" si="12"/>
        <v>49</v>
      </c>
      <c r="AT5" s="86">
        <f t="shared" ca="1" si="13"/>
        <v>0.940450805493807</v>
      </c>
      <c r="AU5" s="86">
        <f ca="1">INDEX($AS$3:$AS$30,MATCH(SMALL($AT$3:$AT$30,ROWS(AT$3:AT5)),$AT$3:$AT$30,0))</f>
        <v>39</v>
      </c>
      <c r="AV5" s="86">
        <f ca="1">SMALL($AS$3:$AS$30,ROWS(AV$3:AV5))</f>
        <v>21</v>
      </c>
      <c r="AW5" s="94">
        <f ca="1">VLOOKUP(SMALL($BB$17:$BB$30,AX5),$BB$17:$BC$30,2,0)</f>
        <v>49</v>
      </c>
      <c r="AX5" s="94">
        <v>2</v>
      </c>
      <c r="BA5" s="94">
        <v>3</v>
      </c>
      <c r="BB5" s="94">
        <f t="shared" ca="1" si="14"/>
        <v>6.7408449210733967E-2</v>
      </c>
      <c r="BC5" s="94">
        <f t="shared" ca="1" si="15"/>
        <v>21</v>
      </c>
    </row>
    <row r="6" spans="1:55" ht="17.25" thickBot="1" x14ac:dyDescent="0.35">
      <c r="A6" s="9">
        <v>4</v>
      </c>
      <c r="B6" s="109">
        <v>30</v>
      </c>
      <c r="C6" s="110">
        <v>30</v>
      </c>
      <c r="D6" s="111">
        <v>33</v>
      </c>
      <c r="E6" s="112">
        <v>30</v>
      </c>
      <c r="F6" s="113" t="str">
        <f t="shared" si="4"/>
        <v>42 - 48</v>
      </c>
      <c r="G6" s="114">
        <f t="shared" si="7"/>
        <v>42</v>
      </c>
      <c r="H6" s="115">
        <f t="shared" si="0"/>
        <v>48</v>
      </c>
      <c r="I6" s="160">
        <f t="shared" si="5"/>
        <v>12</v>
      </c>
      <c r="J6" s="116">
        <f t="shared" si="8"/>
        <v>2</v>
      </c>
      <c r="K6" s="117">
        <f t="shared" si="1"/>
        <v>7.1428571428571425E-2</v>
      </c>
      <c r="L6" s="118">
        <f t="shared" si="2"/>
        <v>0.42857142857142855</v>
      </c>
      <c r="N6" s="129" t="s">
        <v>5</v>
      </c>
      <c r="O6" s="132">
        <f>O4-O5</f>
        <v>63</v>
      </c>
      <c r="P6" s="132">
        <f t="shared" ref="P6:R6" si="17">P4-P5</f>
        <v>63</v>
      </c>
      <c r="Q6" s="132">
        <f t="shared" si="17"/>
        <v>63</v>
      </c>
      <c r="R6" s="132">
        <f t="shared" si="17"/>
        <v>63</v>
      </c>
      <c r="V6" s="102" t="s">
        <v>105</v>
      </c>
      <c r="W6" s="102"/>
      <c r="X6" s="102"/>
      <c r="Y6" s="94">
        <f>Y5*Y3</f>
        <v>84</v>
      </c>
      <c r="AN6" s="97">
        <v>4</v>
      </c>
      <c r="AO6" s="97">
        <f t="shared" ca="1" si="10"/>
        <v>28.850771578568082</v>
      </c>
      <c r="AP6" s="97">
        <f ca="1">SMALL($AO$3:$AO$30,ROWS(AO$3:AO6))</f>
        <v>18.508184590721722</v>
      </c>
      <c r="AQ6" s="119">
        <f t="shared" ca="1" si="11"/>
        <v>1.1058072989894803</v>
      </c>
      <c r="AR6" s="119">
        <v>1</v>
      </c>
      <c r="AS6" s="86">
        <f t="shared" ca="1" si="12"/>
        <v>21</v>
      </c>
      <c r="AT6" s="86">
        <f t="shared" ca="1" si="13"/>
        <v>0.21902446523214858</v>
      </c>
      <c r="AU6" s="86">
        <f ca="1">INDEX($AS$3:$AS$30,MATCH(SMALL($AT$3:$AT$30,ROWS(AT$3:AT6)),$AT$3:$AT$30,0))</f>
        <v>33</v>
      </c>
      <c r="AV6" s="86">
        <f ca="1">SMALL($AS$3:$AS$30,ROWS(AV$3:AV6))</f>
        <v>27</v>
      </c>
      <c r="AW6" s="94">
        <f ca="1">VLOOKUP(SMALL($BB$3:$BB$16,AX6),$BB$3:$BC$30,2,0)</f>
        <v>20</v>
      </c>
      <c r="AX6" s="94">
        <v>2</v>
      </c>
      <c r="BA6" s="94">
        <v>4</v>
      </c>
      <c r="BB6" s="94">
        <f t="shared" ca="1" si="14"/>
        <v>0.51775681554396291</v>
      </c>
      <c r="BC6" s="94">
        <f t="shared" ca="1" si="15"/>
        <v>27</v>
      </c>
    </row>
    <row r="7" spans="1:55" ht="17.25" thickBot="1" x14ac:dyDescent="0.35">
      <c r="A7" s="9">
        <v>5</v>
      </c>
      <c r="B7" s="109">
        <v>46</v>
      </c>
      <c r="C7" s="110">
        <v>30</v>
      </c>
      <c r="D7" s="111">
        <v>40</v>
      </c>
      <c r="E7" s="112">
        <v>37</v>
      </c>
      <c r="F7" s="113" t="str">
        <f t="shared" si="4"/>
        <v>48 - 54</v>
      </c>
      <c r="G7" s="114">
        <f t="shared" si="7"/>
        <v>48</v>
      </c>
      <c r="H7" s="115">
        <f t="shared" si="0"/>
        <v>54</v>
      </c>
      <c r="I7" s="160">
        <f t="shared" si="5"/>
        <v>16</v>
      </c>
      <c r="J7" s="116">
        <f t="shared" si="8"/>
        <v>4</v>
      </c>
      <c r="K7" s="117">
        <f t="shared" si="1"/>
        <v>0.14285714285714285</v>
      </c>
      <c r="L7" s="118">
        <f t="shared" si="2"/>
        <v>0.5714285714285714</v>
      </c>
      <c r="N7" s="129" t="s">
        <v>15</v>
      </c>
      <c r="O7" s="132">
        <f>_xlfn.STDEV.S(B$3:B$86)</f>
        <v>16.291450999262644</v>
      </c>
      <c r="P7" s="132">
        <f t="shared" ref="P7:R7" si="18">_xlfn.STDEV.S(C$3:C$86)</f>
        <v>16.291450999262644</v>
      </c>
      <c r="Q7" s="132">
        <f t="shared" si="18"/>
        <v>16.291450999262644</v>
      </c>
      <c r="R7" s="132">
        <f t="shared" si="18"/>
        <v>16.291450999262644</v>
      </c>
      <c r="V7" s="94" t="s">
        <v>106</v>
      </c>
      <c r="Y7" s="94">
        <v>4</v>
      </c>
      <c r="AN7" s="97">
        <v>5</v>
      </c>
      <c r="AO7" s="97">
        <f t="shared" ca="1" si="10"/>
        <v>22.445890774461631</v>
      </c>
      <c r="AP7" s="97">
        <f ca="1">SMALL($AO$3:$AO$30,ROWS(AO$3:AO7))</f>
        <v>18.682351971050714</v>
      </c>
      <c r="AQ7" s="119">
        <f t="shared" ca="1" si="11"/>
        <v>1.0237428369225228</v>
      </c>
      <c r="AR7" s="119">
        <f>AR3</f>
        <v>1</v>
      </c>
      <c r="AS7" s="86">
        <f t="shared" ca="1" si="12"/>
        <v>20</v>
      </c>
      <c r="AT7" s="86">
        <f t="shared" ca="1" si="13"/>
        <v>0.51976603967442025</v>
      </c>
      <c r="AU7" s="86">
        <f ca="1">INDEX($AS$3:$AS$30,MATCH(SMALL($AT$3:$AT$30,ROWS(AT$3:AT7)),$AT$3:$AT$30,0))</f>
        <v>38</v>
      </c>
      <c r="AV7" s="86">
        <f ca="1">SMALL($AS$3:$AS$30,ROWS(AV$3:AV7))</f>
        <v>29</v>
      </c>
      <c r="AW7" s="94">
        <f ca="1">VLOOKUP(SMALL($BB$3:$BB$16,AX7),$BB$3:$BC$30,2,0)</f>
        <v>33</v>
      </c>
      <c r="AX7" s="94">
        <f>2+AX3</f>
        <v>3</v>
      </c>
      <c r="BA7" s="94">
        <v>5</v>
      </c>
      <c r="BB7" s="94">
        <f t="shared" ca="1" si="14"/>
        <v>0.48052408624484932</v>
      </c>
      <c r="BC7" s="94">
        <f t="shared" ca="1" si="15"/>
        <v>29</v>
      </c>
    </row>
    <row r="8" spans="1:55" ht="17.25" thickBot="1" x14ac:dyDescent="0.35">
      <c r="A8" s="9">
        <v>6</v>
      </c>
      <c r="B8" s="109">
        <v>51</v>
      </c>
      <c r="C8" s="110">
        <v>33</v>
      </c>
      <c r="D8" s="111">
        <v>51</v>
      </c>
      <c r="E8" s="112">
        <v>51</v>
      </c>
      <c r="F8" s="113" t="str">
        <f t="shared" si="4"/>
        <v>54 - 60</v>
      </c>
      <c r="G8" s="114">
        <f t="shared" si="7"/>
        <v>54</v>
      </c>
      <c r="H8" s="115">
        <f t="shared" si="0"/>
        <v>60</v>
      </c>
      <c r="I8" s="160">
        <f t="shared" si="5"/>
        <v>20</v>
      </c>
      <c r="J8" s="116">
        <f t="shared" si="8"/>
        <v>4</v>
      </c>
      <c r="K8" s="117">
        <f t="shared" si="1"/>
        <v>0.14285714285714285</v>
      </c>
      <c r="L8" s="118">
        <f t="shared" si="2"/>
        <v>0.7142857142857143</v>
      </c>
      <c r="N8" s="129" t="s">
        <v>16</v>
      </c>
      <c r="O8" s="132">
        <f>O7/O2</f>
        <v>0.32699686593502081</v>
      </c>
      <c r="P8" s="132">
        <f t="shared" ref="P8:R8" si="19">P7/P2</f>
        <v>0.32699686593502081</v>
      </c>
      <c r="Q8" s="132">
        <f t="shared" si="19"/>
        <v>0.32699686593502081</v>
      </c>
      <c r="R8" s="132">
        <f t="shared" si="19"/>
        <v>0.32699686593502081</v>
      </c>
      <c r="AN8" s="97">
        <v>6</v>
      </c>
      <c r="AO8" s="97">
        <f t="shared" ca="1" si="10"/>
        <v>20.628478957546726</v>
      </c>
      <c r="AP8" s="97">
        <f ca="1">SMALL($AO$3:$AO$30,ROWS(AO$3:AO8))</f>
        <v>20.628478957546726</v>
      </c>
      <c r="AQ8" s="119">
        <f t="shared" ca="1" si="11"/>
        <v>1.7098180019691402</v>
      </c>
      <c r="AR8" s="119">
        <f t="shared" ref="AR8:AR30" si="20">AR4</f>
        <v>1.5</v>
      </c>
      <c r="AS8" s="86">
        <f t="shared" ca="1" si="12"/>
        <v>36</v>
      </c>
      <c r="AT8" s="86">
        <f t="shared" ca="1" si="13"/>
        <v>3.319128506948954E-2</v>
      </c>
      <c r="AU8" s="86">
        <f ca="1">INDEX($AS$3:$AS$30,MATCH(SMALL($AT$3:$AT$30,ROWS(AT$3:AT8)),$AT$3:$AT$30,0))</f>
        <v>21</v>
      </c>
      <c r="AV8" s="86">
        <f ca="1">SMALL($AS$3:$AS$30,ROWS(AV$3:AV8))</f>
        <v>31</v>
      </c>
      <c r="AW8" s="94">
        <f ca="1">VLOOKUP(SMALL($BB$17:$BB$30,AX8),$BB$17:$BC$30,2,0)</f>
        <v>48</v>
      </c>
      <c r="AX8" s="94">
        <f>2+AX4</f>
        <v>3</v>
      </c>
      <c r="BA8" s="94">
        <v>6</v>
      </c>
      <c r="BB8" s="94">
        <f t="shared" ca="1" si="14"/>
        <v>0.65078392905531024</v>
      </c>
      <c r="BC8" s="94">
        <f t="shared" ca="1" si="15"/>
        <v>31</v>
      </c>
    </row>
    <row r="9" spans="1:55" ht="17.25" thickBot="1" x14ac:dyDescent="0.35">
      <c r="A9" s="9">
        <v>7</v>
      </c>
      <c r="B9" s="109">
        <v>39</v>
      </c>
      <c r="C9" s="110">
        <v>37</v>
      </c>
      <c r="D9" s="111">
        <v>51</v>
      </c>
      <c r="E9" s="112">
        <v>70</v>
      </c>
      <c r="F9" s="113" t="str">
        <f t="shared" si="4"/>
        <v>60 - 66</v>
      </c>
      <c r="G9" s="114">
        <f t="shared" si="7"/>
        <v>60</v>
      </c>
      <c r="H9" s="115">
        <f t="shared" si="0"/>
        <v>66</v>
      </c>
      <c r="I9" s="160">
        <f t="shared" si="5"/>
        <v>23</v>
      </c>
      <c r="J9" s="116">
        <f t="shared" si="8"/>
        <v>3</v>
      </c>
      <c r="K9" s="117">
        <f t="shared" si="1"/>
        <v>0.10714285714285714</v>
      </c>
      <c r="L9" s="118">
        <f t="shared" si="2"/>
        <v>0.8214285714285714</v>
      </c>
      <c r="N9" s="152" t="s">
        <v>100</v>
      </c>
      <c r="O9" s="153">
        <f>O2/O3</f>
        <v>0.97689075630252098</v>
      </c>
      <c r="P9" s="153">
        <f t="shared" ref="P9:R9" si="21">P2/P3</f>
        <v>0.97689075630252098</v>
      </c>
      <c r="Q9" s="153">
        <f t="shared" si="21"/>
        <v>0.97689075630252098</v>
      </c>
      <c r="R9" s="153">
        <f t="shared" si="21"/>
        <v>0.97689075630252098</v>
      </c>
      <c r="AN9" s="97">
        <v>8</v>
      </c>
      <c r="AO9" s="97">
        <f t="shared" ca="1" si="10"/>
        <v>21.149570229544928</v>
      </c>
      <c r="AP9" s="97">
        <f ca="1">SMALL($AO$3:$AO$30,ROWS(AO$3:AO9))</f>
        <v>20.779876335785239</v>
      </c>
      <c r="AQ9" s="119">
        <f t="shared" ca="1" si="11"/>
        <v>2.2202084897935155</v>
      </c>
      <c r="AR9" s="119">
        <f t="shared" si="20"/>
        <v>2</v>
      </c>
      <c r="AS9" s="86">
        <f t="shared" ca="1" si="12"/>
        <v>47</v>
      </c>
      <c r="AT9" s="86">
        <f t="shared" ca="1" si="13"/>
        <v>0.89550482714181601</v>
      </c>
      <c r="AU9" s="86">
        <f ca="1">INDEX($AS$3:$AS$30,MATCH(SMALL($AT$3:$AT$30,ROWS(AT$3:AT9)),$AT$3:$AT$30,0))</f>
        <v>48</v>
      </c>
      <c r="AV9" s="86">
        <f ca="1">SMALL($AS$3:$AS$30,ROWS(AV$3:AV9))</f>
        <v>33</v>
      </c>
      <c r="AW9" s="94">
        <f ca="1">VLOOKUP(SMALL($BB$17:$BB$30,AX9),$BB$17:$BC$30,2,0)</f>
        <v>52</v>
      </c>
      <c r="AX9" s="94">
        <f>2+AX5</f>
        <v>4</v>
      </c>
      <c r="BA9" s="94">
        <v>7</v>
      </c>
      <c r="BB9" s="94">
        <f t="shared" ca="1" si="14"/>
        <v>0.2871403922093686</v>
      </c>
      <c r="BC9" s="94">
        <f t="shared" ca="1" si="15"/>
        <v>33</v>
      </c>
    </row>
    <row r="10" spans="1:55" ht="17.25" thickBot="1" x14ac:dyDescent="0.35">
      <c r="A10" s="9">
        <v>8</v>
      </c>
      <c r="B10" s="109">
        <v>33</v>
      </c>
      <c r="C10" s="110">
        <v>38</v>
      </c>
      <c r="D10" s="111">
        <v>29</v>
      </c>
      <c r="E10" s="112">
        <v>51</v>
      </c>
      <c r="F10" s="113" t="str">
        <f t="shared" si="4"/>
        <v>66 - 72</v>
      </c>
      <c r="G10" s="114">
        <f t="shared" si="7"/>
        <v>66</v>
      </c>
      <c r="H10" s="115">
        <f t="shared" si="0"/>
        <v>72</v>
      </c>
      <c r="I10" s="160">
        <f t="shared" si="5"/>
        <v>25</v>
      </c>
      <c r="J10" s="116">
        <f t="shared" si="8"/>
        <v>2</v>
      </c>
      <c r="K10" s="117">
        <f t="shared" si="1"/>
        <v>7.1428571428571425E-2</v>
      </c>
      <c r="L10" s="118">
        <f t="shared" si="2"/>
        <v>0.8928571428571429</v>
      </c>
      <c r="N10" s="130" t="s">
        <v>91</v>
      </c>
      <c r="O10" s="133">
        <f>O6/O2</f>
        <v>1.2645161290322582</v>
      </c>
      <c r="P10" s="133">
        <f t="shared" ref="P10:R10" si="22">P6/P2</f>
        <v>1.2645161290322582</v>
      </c>
      <c r="Q10" s="133">
        <f t="shared" si="22"/>
        <v>1.2645161290322582</v>
      </c>
      <c r="R10" s="133">
        <f t="shared" si="22"/>
        <v>1.2645161290322582</v>
      </c>
      <c r="AN10" s="97">
        <v>7</v>
      </c>
      <c r="AO10" s="97">
        <f t="shared" ca="1" si="10"/>
        <v>18.682351971050714</v>
      </c>
      <c r="AP10" s="97">
        <f ca="1">SMALL($AO$3:$AO$30,ROWS(AO$3:AO10))</f>
        <v>21.149570229544928</v>
      </c>
      <c r="AQ10" s="119">
        <f t="shared" ca="1" si="11"/>
        <v>1.8152264917331682</v>
      </c>
      <c r="AR10" s="119">
        <f t="shared" si="20"/>
        <v>1</v>
      </c>
      <c r="AS10" s="86">
        <f t="shared" ca="1" si="12"/>
        <v>39</v>
      </c>
      <c r="AT10" s="86">
        <f t="shared" ca="1" si="13"/>
        <v>0.265688654478904</v>
      </c>
      <c r="AU10" s="86">
        <f ca="1">INDEX($AS$3:$AS$30,MATCH(SMALL($AT$3:$AT$30,ROWS(AT$3:AT10)),$AT$3:$AT$30,0))</f>
        <v>39</v>
      </c>
      <c r="AV10" s="86">
        <f ca="1">SMALL($AS$3:$AS$30,ROWS(AV$3:AV10))</f>
        <v>36</v>
      </c>
      <c r="AW10" s="94">
        <f ca="1">VLOOKUP(SMALL($BB$3:$BB$16,AX10),$BB$3:$BC$30,2,0)</f>
        <v>20</v>
      </c>
      <c r="AX10" s="94">
        <f>2+AX6</f>
        <v>4</v>
      </c>
      <c r="BA10" s="94">
        <v>8</v>
      </c>
      <c r="BB10" s="94">
        <f t="shared" ca="1" si="14"/>
        <v>0.92858875985664258</v>
      </c>
      <c r="BC10" s="94">
        <f t="shared" ca="1" si="15"/>
        <v>36</v>
      </c>
    </row>
    <row r="11" spans="1:55" ht="17.25" thickBot="1" x14ac:dyDescent="0.35">
      <c r="A11" s="9">
        <v>9</v>
      </c>
      <c r="B11" s="109">
        <v>81</v>
      </c>
      <c r="C11" s="110">
        <v>39</v>
      </c>
      <c r="D11" s="111">
        <v>25</v>
      </c>
      <c r="E11" s="112">
        <v>18</v>
      </c>
      <c r="F11" s="113" t="str">
        <f t="shared" si="4"/>
        <v>72 - 78</v>
      </c>
      <c r="G11" s="114">
        <f t="shared" si="7"/>
        <v>72</v>
      </c>
      <c r="H11" s="115">
        <f t="shared" si="0"/>
        <v>78</v>
      </c>
      <c r="I11" s="160">
        <f t="shared" si="5"/>
        <v>27</v>
      </c>
      <c r="J11" s="116">
        <f t="shared" si="8"/>
        <v>2</v>
      </c>
      <c r="K11" s="117">
        <f t="shared" si="1"/>
        <v>7.1428571428571425E-2</v>
      </c>
      <c r="L11" s="118">
        <f t="shared" si="2"/>
        <v>0.9642857142857143</v>
      </c>
      <c r="AN11" s="97">
        <v>12</v>
      </c>
      <c r="AO11" s="97">
        <f t="shared" ca="1" si="10"/>
        <v>28.619266003162494</v>
      </c>
      <c r="AP11" s="97">
        <f ca="1">SMALL($AO$3:$AO$30,ROWS(AO$3:AO11))</f>
        <v>21.697927974233799</v>
      </c>
      <c r="AQ11" s="119">
        <f t="shared" ca="1" si="11"/>
        <v>1.7956527309708719</v>
      </c>
      <c r="AR11" s="119">
        <f t="shared" si="20"/>
        <v>1</v>
      </c>
      <c r="AS11" s="86">
        <f t="shared" ca="1" si="12"/>
        <v>39</v>
      </c>
      <c r="AT11" s="86">
        <f t="shared" ca="1" si="13"/>
        <v>0.78151493801510796</v>
      </c>
      <c r="AU11" s="86">
        <f ca="1">INDEX($AS$3:$AS$30,MATCH(SMALL($AT$3:$AT$30,ROWS(AT$3:AT11)),$AT$3:$AT$30,0))</f>
        <v>48</v>
      </c>
      <c r="AV11" s="86">
        <f ca="1">SMALL($AS$3:$AS$30,ROWS(AV$3:AV11))</f>
        <v>38</v>
      </c>
      <c r="AW11" s="94">
        <f ca="1">VLOOKUP(SMALL($BB$3:$BB$16,AX11),$BB$3:$BC$30,2,0)</f>
        <v>29</v>
      </c>
      <c r="AX11" s="94">
        <f t="shared" ref="AX11:AX30" si="23">2+AX7</f>
        <v>5</v>
      </c>
      <c r="BA11" s="94">
        <v>9</v>
      </c>
      <c r="BB11" s="94">
        <f t="shared" ca="1" si="14"/>
        <v>0.65755664611418818</v>
      </c>
      <c r="BC11" s="94">
        <f t="shared" ca="1" si="15"/>
        <v>38</v>
      </c>
    </row>
    <row r="12" spans="1:55" ht="17.25" thickBot="1" x14ac:dyDescent="0.35">
      <c r="A12" s="9">
        <v>10</v>
      </c>
      <c r="B12" s="109">
        <v>37</v>
      </c>
      <c r="C12" s="110">
        <v>40</v>
      </c>
      <c r="D12" s="111">
        <v>54</v>
      </c>
      <c r="E12" s="112">
        <v>81</v>
      </c>
      <c r="F12" s="113" t="str">
        <f t="shared" si="4"/>
        <v>78 - 84</v>
      </c>
      <c r="G12" s="114">
        <f t="shared" si="7"/>
        <v>78</v>
      </c>
      <c r="H12" s="115">
        <f t="shared" si="0"/>
        <v>84</v>
      </c>
      <c r="I12" s="160">
        <f t="shared" si="5"/>
        <v>28</v>
      </c>
      <c r="J12" s="116">
        <f t="shared" si="8"/>
        <v>1</v>
      </c>
      <c r="K12" s="117">
        <f t="shared" si="1"/>
        <v>3.5714285714285712E-2</v>
      </c>
      <c r="L12" s="118">
        <f t="shared" si="2"/>
        <v>1</v>
      </c>
      <c r="AN12" s="97">
        <v>9</v>
      </c>
      <c r="AO12" s="97">
        <f t="shared" ca="1" si="10"/>
        <v>18.274547256712822</v>
      </c>
      <c r="AP12" s="97">
        <f ca="1">SMALL($AO$3:$AO$30,ROWS(AO$3:AO12))</f>
        <v>21.733012908600305</v>
      </c>
      <c r="AQ12" s="119">
        <f t="shared" ca="1" si="11"/>
        <v>2.1923165560422562</v>
      </c>
      <c r="AR12" s="119">
        <f t="shared" si="20"/>
        <v>1.5</v>
      </c>
      <c r="AS12" s="86">
        <f t="shared" ca="1" si="12"/>
        <v>48</v>
      </c>
      <c r="AT12" s="86">
        <f t="shared" ca="1" si="13"/>
        <v>0.21917915220963557</v>
      </c>
      <c r="AU12" s="86">
        <f ca="1">INDEX($AS$3:$AS$30,MATCH(SMALL($AT$3:$AT$30,ROWS(AT$3:AT12)),$AT$3:$AT$30,0))</f>
        <v>48</v>
      </c>
      <c r="AV12" s="86">
        <f ca="1">SMALL($AS$3:$AS$30,ROWS(AV$3:AV12))</f>
        <v>38</v>
      </c>
      <c r="AW12" s="94">
        <f ca="1">VLOOKUP(SMALL($BB$17:$BB$30,AX12),$BB$17:$BC$30,2,0)</f>
        <v>48</v>
      </c>
      <c r="AX12" s="94">
        <f t="shared" si="23"/>
        <v>5</v>
      </c>
      <c r="BA12" s="94">
        <v>10</v>
      </c>
      <c r="BB12" s="94">
        <f t="shared" ca="1" si="14"/>
        <v>0.58947650058620682</v>
      </c>
      <c r="BC12" s="94">
        <f t="shared" ca="1" si="15"/>
        <v>38</v>
      </c>
    </row>
    <row r="13" spans="1:55" ht="17.25" thickBot="1" x14ac:dyDescent="0.35">
      <c r="A13" s="9">
        <v>11</v>
      </c>
      <c r="B13" s="109">
        <v>57</v>
      </c>
      <c r="C13" s="110">
        <v>46</v>
      </c>
      <c r="D13" s="111">
        <v>70</v>
      </c>
      <c r="E13" s="112">
        <v>58</v>
      </c>
      <c r="F13" s="113" t="str">
        <f t="shared" si="4"/>
        <v>84 - 90</v>
      </c>
      <c r="G13" s="114">
        <f t="shared" si="7"/>
        <v>84</v>
      </c>
      <c r="H13" s="115">
        <f t="shared" si="0"/>
        <v>90</v>
      </c>
      <c r="I13" s="160">
        <f t="shared" si="5"/>
        <v>28</v>
      </c>
      <c r="J13" s="116">
        <f t="shared" si="8"/>
        <v>0</v>
      </c>
      <c r="K13" s="117">
        <f t="shared" si="1"/>
        <v>0</v>
      </c>
      <c r="L13" s="118">
        <f t="shared" si="2"/>
        <v>1</v>
      </c>
      <c r="AN13" s="97">
        <v>10</v>
      </c>
      <c r="AO13" s="97">
        <f t="shared" ca="1" si="10"/>
        <v>37.376513171954237</v>
      </c>
      <c r="AP13" s="97">
        <f ca="1">SMALL($AO$3:$AO$30,ROWS(AO$3:AO13))</f>
        <v>21.804878499828629</v>
      </c>
      <c r="AQ13" s="119">
        <f t="shared" ca="1" si="11"/>
        <v>2.6159772506850194</v>
      </c>
      <c r="AR13" s="119">
        <f t="shared" si="20"/>
        <v>2</v>
      </c>
      <c r="AS13" s="86">
        <f t="shared" ca="1" si="12"/>
        <v>58</v>
      </c>
      <c r="AT13" s="86">
        <f t="shared" ca="1" si="13"/>
        <v>0.67720272740726817</v>
      </c>
      <c r="AU13" s="86">
        <f ca="1">INDEX($AS$3:$AS$30,MATCH(SMALL($AT$3:$AT$30,ROWS(AT$3:AT13)),$AT$3:$AT$30,0))</f>
        <v>20</v>
      </c>
      <c r="AV13" s="86">
        <f ca="1">SMALL($AS$3:$AS$30,ROWS(AV$3:AV13))</f>
        <v>39</v>
      </c>
      <c r="AW13" s="94">
        <f ca="1">VLOOKUP(SMALL($BB$17:$BB$30,AX13),$BB$17:$BC$30,2,0)</f>
        <v>61</v>
      </c>
      <c r="AX13" s="94">
        <f t="shared" si="23"/>
        <v>6</v>
      </c>
      <c r="BA13" s="94">
        <v>11</v>
      </c>
      <c r="BB13" s="94">
        <f t="shared" ca="1" si="14"/>
        <v>0.96076092070003138</v>
      </c>
      <c r="BC13" s="94">
        <f t="shared" ca="1" si="15"/>
        <v>39</v>
      </c>
    </row>
    <row r="14" spans="1:55" ht="17.25" thickBot="1" x14ac:dyDescent="0.35">
      <c r="A14" s="9">
        <v>12</v>
      </c>
      <c r="B14" s="109">
        <v>66</v>
      </c>
      <c r="C14" s="110">
        <v>46</v>
      </c>
      <c r="D14" s="111">
        <v>38</v>
      </c>
      <c r="E14" s="112">
        <v>33</v>
      </c>
      <c r="F14" s="120" t="str">
        <f t="shared" si="4"/>
        <v>90 - 96</v>
      </c>
      <c r="G14" s="121">
        <f>H13</f>
        <v>90</v>
      </c>
      <c r="H14" s="122">
        <f t="shared" si="0"/>
        <v>96</v>
      </c>
      <c r="I14" s="161">
        <f t="shared" si="5"/>
        <v>28</v>
      </c>
      <c r="J14" s="123">
        <f t="shared" si="8"/>
        <v>0</v>
      </c>
      <c r="K14" s="124">
        <f t="shared" si="1"/>
        <v>0</v>
      </c>
      <c r="L14" s="125">
        <f t="shared" si="2"/>
        <v>1</v>
      </c>
      <c r="AN14" s="97">
        <v>11</v>
      </c>
      <c r="AO14" s="97">
        <f t="shared" ca="1" si="10"/>
        <v>22.227889109032514</v>
      </c>
      <c r="AP14" s="97">
        <f ca="1">SMALL($AO$3:$AO$30,ROWS(AO$3:AO14))</f>
        <v>22.227889109032514</v>
      </c>
      <c r="AQ14" s="119">
        <f t="shared" ca="1" si="11"/>
        <v>1.7256545252069904</v>
      </c>
      <c r="AR14" s="119">
        <f t="shared" si="20"/>
        <v>1</v>
      </c>
      <c r="AS14" s="86">
        <f t="shared" ca="1" si="12"/>
        <v>39</v>
      </c>
      <c r="AT14" s="86">
        <f t="shared" ca="1" si="13"/>
        <v>0.18753076363533761</v>
      </c>
      <c r="AU14" s="86">
        <f ca="1">INDEX($AS$3:$AS$30,MATCH(SMALL($AT$3:$AT$30,ROWS(AT$3:AT14)),$AT$3:$AT$30,0))</f>
        <v>38</v>
      </c>
      <c r="AV14" s="86">
        <f ca="1">SMALL($AS$3:$AS$30,ROWS(AV$3:AV14))</f>
        <v>39</v>
      </c>
      <c r="AW14" s="94">
        <f ca="1">VLOOKUP(SMALL($BB$3:$BB$16,AX14),$BB$3:$BC$30,2,0)</f>
        <v>27</v>
      </c>
      <c r="AX14" s="94">
        <f t="shared" si="23"/>
        <v>6</v>
      </c>
      <c r="BA14" s="94">
        <v>12</v>
      </c>
      <c r="BB14" s="94">
        <f t="shared" ca="1" si="14"/>
        <v>0.84477086675243851</v>
      </c>
      <c r="BC14" s="94">
        <f t="shared" ca="1" si="15"/>
        <v>39</v>
      </c>
    </row>
    <row r="15" spans="1:55" ht="16.5" x14ac:dyDescent="0.3">
      <c r="A15" s="9">
        <v>13</v>
      </c>
      <c r="B15" s="109">
        <v>29</v>
      </c>
      <c r="C15" s="110">
        <v>49</v>
      </c>
      <c r="D15" s="111">
        <v>39</v>
      </c>
      <c r="E15" s="112">
        <v>39</v>
      </c>
      <c r="F15" s="126"/>
      <c r="G15" s="116"/>
      <c r="H15" s="116"/>
      <c r="I15" s="116"/>
      <c r="J15" s="116">
        <f>SUM(J2:J14)</f>
        <v>28</v>
      </c>
      <c r="K15" s="117">
        <f>SUM(K2:K14)</f>
        <v>0.99999999999999978</v>
      </c>
      <c r="L15" s="117"/>
      <c r="AN15" s="97">
        <v>14</v>
      </c>
      <c r="AO15" s="97">
        <f t="shared" ca="1" si="10"/>
        <v>32.808494409301098</v>
      </c>
      <c r="AP15" s="97">
        <f ca="1">SMALL($AO$3:$AO$30,ROWS(AO$3:AO15))</f>
        <v>22.445890774461631</v>
      </c>
      <c r="AQ15" s="119">
        <f t="shared" ca="1" si="11"/>
        <v>1.37552017467178</v>
      </c>
      <c r="AR15" s="119">
        <f t="shared" si="20"/>
        <v>1</v>
      </c>
      <c r="AS15" s="86">
        <f t="shared" ca="1" si="12"/>
        <v>31</v>
      </c>
      <c r="AT15" s="86">
        <f t="shared" ca="1" si="13"/>
        <v>0.10972940355052541</v>
      </c>
      <c r="AU15" s="86">
        <f ca="1">INDEX($AS$3:$AS$30,MATCH(SMALL($AT$3:$AT$30,ROWS(AT$3:AT15)),$AT$3:$AT$30,0))</f>
        <v>52</v>
      </c>
      <c r="AV15" s="86">
        <f ca="1">SMALL($AS$3:$AS$30,ROWS(AV$3:AV15))</f>
        <v>39</v>
      </c>
      <c r="AW15" s="94">
        <f ca="1">VLOOKUP(SMALL($BB$3:$BB$16,AX15),$BB$3:$BC$30,2,0)</f>
        <v>39</v>
      </c>
      <c r="AX15" s="94">
        <f t="shared" si="23"/>
        <v>7</v>
      </c>
      <c r="BA15" s="94">
        <v>13</v>
      </c>
      <c r="BB15" s="94">
        <f t="shared" ca="1" si="14"/>
        <v>0.55120073065235686</v>
      </c>
      <c r="BC15" s="94">
        <f t="shared" ca="1" si="15"/>
        <v>39</v>
      </c>
    </row>
    <row r="16" spans="1:55" ht="16.5" x14ac:dyDescent="0.3">
      <c r="A16" s="9">
        <v>14</v>
      </c>
      <c r="B16" s="109">
        <v>18</v>
      </c>
      <c r="C16" s="110">
        <v>51</v>
      </c>
      <c r="D16" s="111">
        <v>61</v>
      </c>
      <c r="E16" s="112">
        <v>65</v>
      </c>
      <c r="F16" s="150"/>
      <c r="G16" s="150"/>
      <c r="H16" s="150"/>
      <c r="I16" s="150"/>
      <c r="J16" s="102"/>
      <c r="K16" s="102"/>
      <c r="L16" s="150"/>
      <c r="M16" s="102"/>
      <c r="N16" s="102"/>
      <c r="Q16" s="102"/>
      <c r="R16" s="102"/>
      <c r="S16" s="102"/>
      <c r="T16" s="102"/>
      <c r="Y16" s="102"/>
      <c r="Z16" s="102"/>
      <c r="AN16" s="97">
        <v>16</v>
      </c>
      <c r="AO16" s="97">
        <f t="shared" ca="1" si="10"/>
        <v>21.697927974233799</v>
      </c>
      <c r="AP16" s="97">
        <f ca="1">SMALL($AO$3:$AO$30,ROWS(AO$3:AO16))</f>
        <v>23.089002340848811</v>
      </c>
      <c r="AQ16" s="119">
        <f t="shared" ca="1" si="11"/>
        <v>1.6378390627141011</v>
      </c>
      <c r="AR16" s="119">
        <f t="shared" si="20"/>
        <v>1.5</v>
      </c>
      <c r="AS16" s="86">
        <f t="shared" ca="1" si="12"/>
        <v>38</v>
      </c>
      <c r="AT16" s="86">
        <f t="shared" ca="1" si="13"/>
        <v>0.3851439494326736</v>
      </c>
      <c r="AU16" s="86">
        <f ca="1">INDEX($AS$3:$AS$30,MATCH(SMALL($AT$3:$AT$30,ROWS(AT$3:AT16)),$AT$3:$AT$30,0))</f>
        <v>20</v>
      </c>
      <c r="AV16" s="86">
        <f ca="1">SMALL($AS$3:$AS$30,ROWS(AV$3:AV16))</f>
        <v>42</v>
      </c>
      <c r="AW16" s="94">
        <f ca="1">VLOOKUP(SMALL($BB$17:$BB$30,AX16),$BB$17:$BC$30,2,0)</f>
        <v>61</v>
      </c>
      <c r="AX16" s="94">
        <f t="shared" si="23"/>
        <v>7</v>
      </c>
      <c r="BA16" s="94">
        <v>14</v>
      </c>
      <c r="BB16" s="94">
        <f t="shared" ca="1" si="14"/>
        <v>0.68767718617163731</v>
      </c>
      <c r="BC16" s="94">
        <f t="shared" ca="1" si="15"/>
        <v>42</v>
      </c>
    </row>
    <row r="17" spans="1:63" ht="16.5" x14ac:dyDescent="0.3">
      <c r="A17" s="9">
        <v>15</v>
      </c>
      <c r="B17" s="109">
        <v>73</v>
      </c>
      <c r="C17" s="110">
        <v>51</v>
      </c>
      <c r="D17" s="111">
        <v>73</v>
      </c>
      <c r="E17" s="112">
        <v>61</v>
      </c>
      <c r="F17" s="102"/>
      <c r="G17" s="102"/>
      <c r="H17" s="102"/>
      <c r="I17" s="102"/>
      <c r="J17" s="151"/>
      <c r="K17" s="151"/>
      <c r="L17" s="102"/>
      <c r="M17" s="102"/>
      <c r="N17" s="102"/>
      <c r="Q17" s="102"/>
      <c r="R17" s="102"/>
      <c r="S17" s="102"/>
      <c r="T17" s="102"/>
      <c r="Y17" s="102"/>
      <c r="Z17" s="102"/>
      <c r="AN17" s="97">
        <v>18</v>
      </c>
      <c r="AO17" s="97">
        <f t="shared" ca="1" si="10"/>
        <v>20.779876335785239</v>
      </c>
      <c r="AP17" s="97">
        <f ca="1">SMALL($AO$3:$AO$30,ROWS(AO$3:AO17))</f>
        <v>23.613375302533903</v>
      </c>
      <c r="AQ17" s="119">
        <f t="shared" ca="1" si="11"/>
        <v>2.2195266934739948</v>
      </c>
      <c r="AR17" s="119">
        <f t="shared" si="20"/>
        <v>2</v>
      </c>
      <c r="AS17" s="86">
        <f t="shared" ca="1" si="12"/>
        <v>53</v>
      </c>
      <c r="AT17" s="86">
        <f t="shared" ca="1" si="13"/>
        <v>0.60565071602206189</v>
      </c>
      <c r="AU17" s="86">
        <f ca="1">INDEX($AS$3:$AS$30,MATCH(SMALL($AT$3:$AT$30,ROWS(AT$3:AT17)),$AT$3:$AT$30,0))</f>
        <v>61</v>
      </c>
      <c r="AV17" s="86">
        <f ca="1">SMALL($AS$3:$AS$30,ROWS(AV$3:AV17))</f>
        <v>43</v>
      </c>
      <c r="AW17" s="94">
        <f ca="1">VLOOKUP(SMALL($BB$17:$BB$30,AX17),$BB$17:$BC$30,2,0)</f>
        <v>97</v>
      </c>
      <c r="AX17" s="94">
        <f t="shared" si="23"/>
        <v>8</v>
      </c>
      <c r="BA17" s="94">
        <v>15</v>
      </c>
      <c r="BB17" s="94">
        <f t="shared" ca="1" si="14"/>
        <v>0.40612182847207789</v>
      </c>
      <c r="BC17" s="94">
        <f t="shared" ca="1" si="15"/>
        <v>43</v>
      </c>
    </row>
    <row r="18" spans="1:63" ht="16.5" x14ac:dyDescent="0.3">
      <c r="A18" s="9">
        <v>16</v>
      </c>
      <c r="B18" s="109">
        <v>25</v>
      </c>
      <c r="C18" s="110">
        <v>53</v>
      </c>
      <c r="D18" s="111">
        <v>49</v>
      </c>
      <c r="E18" s="112">
        <v>38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N18" s="97">
        <v>13</v>
      </c>
      <c r="AO18" s="97">
        <f t="shared" ca="1" si="10"/>
        <v>23.869975997390767</v>
      </c>
      <c r="AP18" s="97">
        <f ca="1">SMALL($AO$3:$AO$30,ROWS(AO$3:AO18))</f>
        <v>23.869975997390767</v>
      </c>
      <c r="AQ18" s="119">
        <f t="shared" ca="1" si="11"/>
        <v>1.7324599783323804</v>
      </c>
      <c r="AR18" s="119">
        <f t="shared" si="20"/>
        <v>1</v>
      </c>
      <c r="AS18" s="86">
        <f t="shared" ca="1" si="12"/>
        <v>42</v>
      </c>
      <c r="AT18" s="86">
        <f t="shared" ca="1" si="13"/>
        <v>0.76495754349844225</v>
      </c>
      <c r="AU18" s="86">
        <f ca="1">INDEX($AS$3:$AS$30,MATCH(SMALL($AT$3:$AT$30,ROWS(AT$3:AT18)),$AT$3:$AT$30,0))</f>
        <v>53</v>
      </c>
      <c r="AV18" s="86">
        <f ca="1">SMALL($AS$3:$AS$30,ROWS(AV$3:AV18))</f>
        <v>47</v>
      </c>
      <c r="AW18" s="94">
        <f ca="1">VLOOKUP(SMALL($BB$3:$BB$16,AX18),$BB$3:$BC$30,2,0)</f>
        <v>38</v>
      </c>
      <c r="AX18" s="94">
        <f t="shared" si="23"/>
        <v>8</v>
      </c>
      <c r="BA18" s="94">
        <v>16</v>
      </c>
      <c r="BB18" s="94">
        <f t="shared" ca="1" si="14"/>
        <v>0.83037195191194046</v>
      </c>
      <c r="BC18" s="94">
        <f t="shared" ca="1" si="15"/>
        <v>47</v>
      </c>
    </row>
    <row r="19" spans="1:63" ht="16.5" x14ac:dyDescent="0.3">
      <c r="A19" s="9">
        <v>17</v>
      </c>
      <c r="B19" s="109">
        <v>51</v>
      </c>
      <c r="C19" s="110">
        <v>54</v>
      </c>
      <c r="D19" s="111">
        <v>30</v>
      </c>
      <c r="E19" s="112">
        <v>30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N19" s="97">
        <v>17</v>
      </c>
      <c r="AO19" s="97">
        <f t="shared" ca="1" si="10"/>
        <v>23.089002340848811</v>
      </c>
      <c r="AP19" s="97">
        <f ca="1">SMALL($AO$3:$AO$30,ROWS(AO$3:AO19))</f>
        <v>25.383270441637304</v>
      </c>
      <c r="AQ19" s="119">
        <f t="shared" ca="1" si="11"/>
        <v>1.2629625735237102</v>
      </c>
      <c r="AR19" s="119">
        <f t="shared" si="20"/>
        <v>1</v>
      </c>
      <c r="AS19" s="86">
        <f t="shared" ca="1" si="12"/>
        <v>33</v>
      </c>
      <c r="AT19" s="86">
        <f t="shared" ca="1" si="13"/>
        <v>0.20791361841646538</v>
      </c>
      <c r="AU19" s="86">
        <f ca="1">INDEX($AS$3:$AS$30,MATCH(SMALL($AT$3:$AT$30,ROWS(AT$3:AT19)),$AT$3:$AT$30,0))</f>
        <v>58</v>
      </c>
      <c r="AV19" s="86">
        <f ca="1">SMALL($AS$3:$AS$30,ROWS(AV$3:AV19))</f>
        <v>48</v>
      </c>
      <c r="AW19" s="94">
        <f ca="1">VLOOKUP(SMALL($BB$3:$BB$16,AX19),$BB$3:$BC$30,2,0)</f>
        <v>31</v>
      </c>
      <c r="AX19" s="94">
        <f t="shared" si="23"/>
        <v>9</v>
      </c>
      <c r="BA19" s="94">
        <v>17</v>
      </c>
      <c r="BB19" s="94">
        <f t="shared" ca="1" si="14"/>
        <v>9.8289303585749277E-2</v>
      </c>
      <c r="BC19" s="94">
        <f t="shared" ca="1" si="15"/>
        <v>48</v>
      </c>
    </row>
    <row r="20" spans="1:63" ht="16.5" x14ac:dyDescent="0.3">
      <c r="A20" s="9">
        <v>18</v>
      </c>
      <c r="B20" s="109">
        <v>54</v>
      </c>
      <c r="C20" s="110">
        <v>57</v>
      </c>
      <c r="D20" s="111">
        <v>65</v>
      </c>
      <c r="E20" s="112">
        <v>58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N20" s="97">
        <v>15</v>
      </c>
      <c r="AO20" s="97">
        <f t="shared" ca="1" si="10"/>
        <v>18.149794705216305</v>
      </c>
      <c r="AP20" s="97">
        <f ca="1">SMALL($AO$3:$AO$30,ROWS(AO$3:AO20))</f>
        <v>25.542598900270988</v>
      </c>
      <c r="AQ20" s="119">
        <f t="shared" ca="1" si="11"/>
        <v>2.1179312369095484</v>
      </c>
      <c r="AR20" s="119">
        <f t="shared" si="20"/>
        <v>1.5</v>
      </c>
      <c r="AS20" s="86">
        <f t="shared" ca="1" si="12"/>
        <v>55</v>
      </c>
      <c r="AT20" s="86">
        <f t="shared" ca="1" si="13"/>
        <v>0.86912459743114667</v>
      </c>
      <c r="AU20" s="86">
        <f ca="1">INDEX($AS$3:$AS$30,MATCH(SMALL($AT$3:$AT$30,ROWS(AT$3:AT20)),$AT$3:$AT$30,0))</f>
        <v>29</v>
      </c>
      <c r="AV20" s="86">
        <f ca="1">SMALL($AS$3:$AS$30,ROWS(AV$3:AV20))</f>
        <v>48</v>
      </c>
      <c r="AW20" s="94">
        <f ca="1">VLOOKUP(SMALL($BB$17:$BB$30,AX20),$BB$17:$BC$30,2,0)</f>
        <v>43</v>
      </c>
      <c r="AX20" s="94">
        <f t="shared" si="23"/>
        <v>9</v>
      </c>
      <c r="BA20" s="94">
        <v>18</v>
      </c>
      <c r="BB20" s="94">
        <f t="shared" ca="1" si="14"/>
        <v>0.20305930456092369</v>
      </c>
      <c r="BC20" s="94">
        <f t="shared" ca="1" si="15"/>
        <v>48</v>
      </c>
    </row>
    <row r="21" spans="1:63" ht="16.5" x14ac:dyDescent="0.3">
      <c r="A21" s="9">
        <v>19</v>
      </c>
      <c r="B21" s="109">
        <v>46</v>
      </c>
      <c r="C21" s="110">
        <v>58</v>
      </c>
      <c r="D21" s="111">
        <v>66</v>
      </c>
      <c r="E21" s="112">
        <v>57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N21" s="97">
        <v>19</v>
      </c>
      <c r="AO21" s="97">
        <f t="shared" ca="1" si="10"/>
        <v>21.733012908600305</v>
      </c>
      <c r="AP21" s="97">
        <f ca="1">SMALL($AO$3:$AO$30,ROWS(AO$3:AO21))</f>
        <v>25.910967130355584</v>
      </c>
      <c r="AQ21" s="119">
        <f t="shared" ca="1" si="11"/>
        <v>2.133794854864369</v>
      </c>
      <c r="AR21" s="119">
        <f t="shared" si="20"/>
        <v>2</v>
      </c>
      <c r="AS21" s="86">
        <f t="shared" ca="1" si="12"/>
        <v>56</v>
      </c>
      <c r="AT21" s="86">
        <f t="shared" ca="1" si="13"/>
        <v>0.75751937079613396</v>
      </c>
      <c r="AU21" s="86">
        <f ca="1">INDEX($AS$3:$AS$30,MATCH(SMALL($AT$3:$AT$30,ROWS(AT$3:AT21)),$AT$3:$AT$30,0))</f>
        <v>61</v>
      </c>
      <c r="AV21" s="86">
        <f ca="1">SMALL($AS$3:$AS$30,ROWS(AV$3:AV21))</f>
        <v>48</v>
      </c>
      <c r="AW21" s="94">
        <f ca="1">VLOOKUP(SMALL($BB$17:$BB$30,AX21),$BB$17:$BC$30,2,0)</f>
        <v>48</v>
      </c>
      <c r="AX21" s="94">
        <f t="shared" si="23"/>
        <v>10</v>
      </c>
      <c r="BA21" s="94">
        <v>19</v>
      </c>
      <c r="BB21" s="94">
        <f t="shared" ca="1" si="14"/>
        <v>0.48458151018974416</v>
      </c>
      <c r="BC21" s="94">
        <f t="shared" ca="1" si="15"/>
        <v>48</v>
      </c>
    </row>
    <row r="22" spans="1:63" ht="16.5" x14ac:dyDescent="0.3">
      <c r="A22" s="9">
        <v>20</v>
      </c>
      <c r="B22" s="109">
        <v>73</v>
      </c>
      <c r="C22" s="110">
        <v>58</v>
      </c>
      <c r="D22" s="111">
        <v>46</v>
      </c>
      <c r="E22" s="112">
        <v>40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N22" s="97">
        <v>20</v>
      </c>
      <c r="AO22" s="97">
        <f t="shared" ca="1" si="10"/>
        <v>21.804878499828629</v>
      </c>
      <c r="AP22" s="97">
        <f ca="1">SMALL($AO$3:$AO$30,ROWS(AO$3:AO22))</f>
        <v>26.278604623701309</v>
      </c>
      <c r="AQ22" s="119">
        <f t="shared" ca="1" si="11"/>
        <v>1.0141565311671181</v>
      </c>
      <c r="AR22" s="119">
        <f t="shared" si="20"/>
        <v>1</v>
      </c>
      <c r="AS22" s="86">
        <f t="shared" ca="1" si="12"/>
        <v>27</v>
      </c>
      <c r="AT22" s="86">
        <f t="shared" ca="1" si="13"/>
        <v>0.79711417012929764</v>
      </c>
      <c r="AU22" s="86">
        <f ca="1">INDEX($AS$3:$AS$30,MATCH(SMALL($AT$3:$AT$30,ROWS(AT$3:AT22)),$AT$3:$AT$30,0))</f>
        <v>56</v>
      </c>
      <c r="AV22" s="86">
        <f ca="1">SMALL($AS$3:$AS$30,ROWS(AV$3:AV22))</f>
        <v>49</v>
      </c>
      <c r="AW22" s="94">
        <f ca="1">VLOOKUP(SMALL($BB$3:$BB$16,AX22),$BB$3:$BC$30,2,0)</f>
        <v>38</v>
      </c>
      <c r="AX22" s="94">
        <f t="shared" si="23"/>
        <v>10</v>
      </c>
      <c r="BA22" s="94">
        <v>20</v>
      </c>
      <c r="BB22" s="94">
        <f t="shared" ca="1" si="14"/>
        <v>9.2019639661297115E-2</v>
      </c>
      <c r="BC22" s="94">
        <f t="shared" ca="1" si="15"/>
        <v>49</v>
      </c>
    </row>
    <row r="23" spans="1:63" ht="16.5" x14ac:dyDescent="0.3">
      <c r="A23" s="9">
        <v>21</v>
      </c>
      <c r="B23" s="109">
        <v>58</v>
      </c>
      <c r="C23" s="110">
        <v>61</v>
      </c>
      <c r="D23" s="111">
        <v>46</v>
      </c>
      <c r="E23" s="112">
        <v>29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N23" s="97">
        <v>24</v>
      </c>
      <c r="AO23" s="97">
        <f t="shared" ca="1" si="10"/>
        <v>17.057933821270392</v>
      </c>
      <c r="AP23" s="97">
        <f ca="1">SMALL($AO$3:$AO$30,ROWS(AO$3:AO23))</f>
        <v>28.619266003162494</v>
      </c>
      <c r="AQ23" s="119">
        <f t="shared" ca="1" si="11"/>
        <v>1.0068934628080217</v>
      </c>
      <c r="AR23" s="119">
        <f t="shared" si="20"/>
        <v>1</v>
      </c>
      <c r="AS23" s="86">
        <f t="shared" ca="1" si="12"/>
        <v>29</v>
      </c>
      <c r="AT23" s="86">
        <f t="shared" ca="1" si="13"/>
        <v>0.69424306009623904</v>
      </c>
      <c r="AU23" s="86">
        <f ca="1">INDEX($AS$3:$AS$30,MATCH(SMALL($AT$3:$AT$30,ROWS(AT$3:AT23)),$AT$3:$AT$30,0))</f>
        <v>42</v>
      </c>
      <c r="AV23" s="86">
        <f ca="1">SMALL($AS$3:$AS$30,ROWS(AV$3:AV23))</f>
        <v>52</v>
      </c>
      <c r="AW23" s="94">
        <f ca="1">VLOOKUP(SMALL($BB$3:$BB$16,AX23),$BB$3:$BC$30,2,0)</f>
        <v>42</v>
      </c>
      <c r="AX23" s="94">
        <f t="shared" si="23"/>
        <v>11</v>
      </c>
      <c r="BA23" s="94">
        <v>21</v>
      </c>
      <c r="BB23" s="94">
        <f t="shared" ca="1" si="14"/>
        <v>0.14339419950716714</v>
      </c>
      <c r="BC23" s="94">
        <f t="shared" ca="1" si="15"/>
        <v>52</v>
      </c>
    </row>
    <row r="24" spans="1:63" ht="16.5" x14ac:dyDescent="0.3">
      <c r="A24" s="9">
        <v>22</v>
      </c>
      <c r="B24" s="109">
        <v>64</v>
      </c>
      <c r="C24" s="110">
        <v>64</v>
      </c>
      <c r="D24" s="111">
        <v>53</v>
      </c>
      <c r="E24" s="112">
        <v>53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N24" s="97">
        <v>22</v>
      </c>
      <c r="AO24" s="97">
        <f t="shared" ca="1" si="10"/>
        <v>30.277662853909607</v>
      </c>
      <c r="AP24" s="97">
        <f ca="1">SMALL($AO$3:$AO$30,ROWS(AO$3:AO24))</f>
        <v>28.808649037756155</v>
      </c>
      <c r="AQ24" s="119">
        <f t="shared" ca="1" si="11"/>
        <v>1.6379098197894066</v>
      </c>
      <c r="AR24" s="119">
        <f t="shared" si="20"/>
        <v>1.5</v>
      </c>
      <c r="AS24" s="86">
        <f t="shared" ca="1" si="12"/>
        <v>48</v>
      </c>
      <c r="AT24" s="86">
        <f t="shared" ca="1" si="13"/>
        <v>0.33012658568349895</v>
      </c>
      <c r="AU24" s="86">
        <f ca="1">INDEX($AS$3:$AS$30,MATCH(SMALL($AT$3:$AT$30,ROWS(AT$3:AT24)),$AT$3:$AT$30,0))</f>
        <v>39</v>
      </c>
      <c r="AV24" s="86">
        <f ca="1">SMALL($AS$3:$AS$30,ROWS(AV$3:AV24))</f>
        <v>53</v>
      </c>
      <c r="AW24" s="94">
        <f ca="1">VLOOKUP(SMALL($BB$17:$BB$30,AX24),$BB$17:$BC$30,2,0)</f>
        <v>55</v>
      </c>
      <c r="AX24" s="94">
        <f t="shared" si="23"/>
        <v>11</v>
      </c>
      <c r="BA24" s="94">
        <v>22</v>
      </c>
      <c r="BB24" s="94">
        <f t="shared" ca="1" si="14"/>
        <v>0.73852156049846762</v>
      </c>
      <c r="BC24" s="94">
        <f t="shared" ca="1" si="15"/>
        <v>53</v>
      </c>
    </row>
    <row r="25" spans="1:63" ht="16.5" x14ac:dyDescent="0.3">
      <c r="A25" s="9">
        <v>23</v>
      </c>
      <c r="B25" s="109">
        <v>38</v>
      </c>
      <c r="C25" s="110">
        <v>65</v>
      </c>
      <c r="D25" s="111">
        <v>81</v>
      </c>
      <c r="E25" s="112">
        <v>66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N25" s="97">
        <v>23</v>
      </c>
      <c r="AO25" s="97">
        <f t="shared" ca="1" si="10"/>
        <v>25.910967130355584</v>
      </c>
      <c r="AP25" s="97">
        <f ca="1">SMALL($AO$3:$AO$30,ROWS(AO$3:AO25))</f>
        <v>28.850771578568082</v>
      </c>
      <c r="AQ25" s="119">
        <f t="shared" ca="1" si="11"/>
        <v>2.111215689308338</v>
      </c>
      <c r="AR25" s="119">
        <f t="shared" si="20"/>
        <v>2</v>
      </c>
      <c r="AS25" s="86">
        <f t="shared" ca="1" si="12"/>
        <v>61</v>
      </c>
      <c r="AT25" s="86">
        <f t="shared" ca="1" si="13"/>
        <v>0.5211873133797259</v>
      </c>
      <c r="AU25" s="86">
        <f ca="1">INDEX($AS$3:$AS$30,MATCH(SMALL($AT$3:$AT$30,ROWS(AT$3:AT25)),$AT$3:$AT$30,0))</f>
        <v>27</v>
      </c>
      <c r="AV25" s="86">
        <f ca="1">SMALL($AS$3:$AS$30,ROWS(AV$3:AV25))</f>
        <v>55</v>
      </c>
      <c r="AW25" s="94">
        <f ca="1">VLOOKUP(SMALL($BB$17:$BB$30,AX25),$BB$17:$BC$30,2,0)</f>
        <v>53</v>
      </c>
      <c r="AX25" s="94">
        <f t="shared" si="23"/>
        <v>12</v>
      </c>
      <c r="BA25" s="94">
        <v>23</v>
      </c>
      <c r="BB25" s="94">
        <f t="shared" ca="1" si="14"/>
        <v>0.67878864701561281</v>
      </c>
      <c r="BC25" s="94">
        <f t="shared" ca="1" si="15"/>
        <v>55</v>
      </c>
    </row>
    <row r="26" spans="1:63" ht="16.5" x14ac:dyDescent="0.3">
      <c r="A26" s="9">
        <v>24</v>
      </c>
      <c r="B26" s="109">
        <v>30</v>
      </c>
      <c r="C26" s="110">
        <v>66</v>
      </c>
      <c r="D26" s="111">
        <v>58</v>
      </c>
      <c r="E26" s="112">
        <v>46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N26" s="97">
        <v>25</v>
      </c>
      <c r="AO26" s="97">
        <f t="shared" ca="1" si="10"/>
        <v>25.542598900270988</v>
      </c>
      <c r="AP26" s="97">
        <f ca="1">SMALL($AO$3:$AO$30,ROWS(AO$3:AO26))</f>
        <v>29.516594355454973</v>
      </c>
      <c r="AQ26" s="119">
        <f t="shared" ca="1" si="11"/>
        <v>1.6150056561465869</v>
      </c>
      <c r="AR26" s="119">
        <f t="shared" si="20"/>
        <v>1</v>
      </c>
      <c r="AS26" s="86">
        <f t="shared" ca="1" si="12"/>
        <v>48</v>
      </c>
      <c r="AT26" s="86">
        <f t="shared" ca="1" si="13"/>
        <v>0.33410700712780306</v>
      </c>
      <c r="AU26" s="86">
        <f ca="1">INDEX($AS$3:$AS$30,MATCH(SMALL($AT$3:$AT$30,ROWS(AT$3:AT26)),$AT$3:$AT$30,0))</f>
        <v>97</v>
      </c>
      <c r="AV26" s="86">
        <f ca="1">SMALL($AS$3:$AS$30,ROWS(AV$3:AV26))</f>
        <v>56</v>
      </c>
      <c r="AW26" s="94">
        <f ca="1">VLOOKUP(SMALL($BB$3:$BB$16,AX26),$BB$3:$BC$30,2,0)</f>
        <v>39</v>
      </c>
      <c r="AX26" s="94">
        <f t="shared" si="23"/>
        <v>12</v>
      </c>
      <c r="BA26" s="94">
        <v>24</v>
      </c>
      <c r="BB26" s="94">
        <f t="shared" ca="1" si="14"/>
        <v>0.87973995674620309</v>
      </c>
      <c r="BC26" s="94">
        <f t="shared" ca="1" si="15"/>
        <v>56</v>
      </c>
    </row>
    <row r="27" spans="1:63" ht="16.5" x14ac:dyDescent="0.3">
      <c r="A27" s="9">
        <v>25</v>
      </c>
      <c r="B27" s="109">
        <v>61</v>
      </c>
      <c r="C27" s="110">
        <v>70</v>
      </c>
      <c r="D27" s="111">
        <v>57</v>
      </c>
      <c r="E27" s="112">
        <v>25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97">
        <v>21</v>
      </c>
      <c r="AO27" s="97">
        <f t="shared" ca="1" si="10"/>
        <v>29.516594355454973</v>
      </c>
      <c r="AP27" s="97">
        <f ca="1">SMALL($AO$3:$AO$30,ROWS(AO$3:AO27))</f>
        <v>30.277662853909607</v>
      </c>
      <c r="AQ27" s="119">
        <f t="shared" ca="1" si="11"/>
        <v>1.4050495467218265</v>
      </c>
      <c r="AR27" s="119">
        <f t="shared" si="20"/>
        <v>1</v>
      </c>
      <c r="AS27" s="86">
        <f t="shared" ca="1" si="12"/>
        <v>43</v>
      </c>
      <c r="AT27" s="86">
        <f t="shared" ca="1" si="13"/>
        <v>0.90251783631668558</v>
      </c>
      <c r="AU27" s="86">
        <f ca="1">INDEX($AS$3:$AS$30,MATCH(SMALL($AT$3:$AT$30,ROWS(AT$3:AT27)),$AT$3:$AT$30,0))</f>
        <v>55</v>
      </c>
      <c r="AV27" s="86">
        <f ca="1">SMALL($AS$3:$AS$30,ROWS(AV$3:AV27))</f>
        <v>58</v>
      </c>
      <c r="AW27" s="94">
        <f ca="1">VLOOKUP(SMALL($BB$3:$BB$16,AX27),$BB$3:$BC$30,2,0)</f>
        <v>36</v>
      </c>
      <c r="AX27" s="94">
        <f t="shared" si="23"/>
        <v>13</v>
      </c>
      <c r="BA27" s="94">
        <v>25</v>
      </c>
      <c r="BB27" s="94">
        <f t="shared" ca="1" si="14"/>
        <v>9.1981715725955038E-2</v>
      </c>
      <c r="BC27" s="94">
        <f t="shared" ca="1" si="15"/>
        <v>58</v>
      </c>
    </row>
    <row r="28" spans="1:63" ht="16.5" x14ac:dyDescent="0.3">
      <c r="A28" s="9">
        <v>26</v>
      </c>
      <c r="B28" s="109">
        <v>70</v>
      </c>
      <c r="C28" s="110">
        <v>73</v>
      </c>
      <c r="D28" s="111">
        <v>58</v>
      </c>
      <c r="E28" s="112">
        <v>64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97">
        <v>27</v>
      </c>
      <c r="AO28" s="97">
        <f t="shared" ca="1" si="10"/>
        <v>18.508184590721722</v>
      </c>
      <c r="AP28" s="97">
        <f ca="1">SMALL($AO$3:$AO$30,ROWS(AO$3:AO28))</f>
        <v>30.846474145067873</v>
      </c>
      <c r="AQ28" s="119">
        <f t="shared" ca="1" si="11"/>
        <v>1.9654416379049302</v>
      </c>
      <c r="AR28" s="119">
        <f t="shared" si="20"/>
        <v>1.5</v>
      </c>
      <c r="AS28" s="86">
        <f t="shared" ca="1" si="12"/>
        <v>61</v>
      </c>
      <c r="AT28" s="86">
        <f t="shared" ca="1" si="13"/>
        <v>0.69895891995897552</v>
      </c>
      <c r="AU28" s="86">
        <f ca="1">INDEX($AS$3:$AS$30,MATCH(SMALL($AT$3:$AT$30,ROWS(AT$3:AT28)),$AT$3:$AT$30,0))</f>
        <v>47</v>
      </c>
      <c r="AV28" s="86">
        <f ca="1">SMALL($AS$3:$AS$30,ROWS(AV$3:AV28))</f>
        <v>61</v>
      </c>
      <c r="AW28" s="94">
        <f ca="1">VLOOKUP(SMALL($BB$17:$BB$30,AX28),$BB$17:$BC$30,2,0)</f>
        <v>47</v>
      </c>
      <c r="AX28" s="94">
        <f t="shared" si="23"/>
        <v>13</v>
      </c>
      <c r="BA28" s="94">
        <v>26</v>
      </c>
      <c r="BB28" s="94">
        <f t="shared" ca="1" si="14"/>
        <v>0.24039080229349652</v>
      </c>
      <c r="BC28" s="94">
        <f t="shared" ca="1" si="15"/>
        <v>61</v>
      </c>
    </row>
    <row r="29" spans="1:63" ht="16.5" x14ac:dyDescent="0.3">
      <c r="A29" s="9">
        <v>27</v>
      </c>
      <c r="B29" s="109">
        <v>49</v>
      </c>
      <c r="C29" s="110">
        <v>73</v>
      </c>
      <c r="D29" s="111">
        <v>73</v>
      </c>
      <c r="E29" s="112">
        <v>73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97">
        <v>26</v>
      </c>
      <c r="AO29" s="97">
        <f t="shared" ca="1" si="10"/>
        <v>25.383270441637304</v>
      </c>
      <c r="AP29" s="97">
        <f ca="1">SMALL($AO$3:$AO$30,ROWS(AO$3:AO29))</f>
        <v>32.808494409301098</v>
      </c>
      <c r="AQ29" s="119">
        <f t="shared" ca="1" si="11"/>
        <v>2.9476631850186337</v>
      </c>
      <c r="AR29" s="119">
        <f t="shared" si="20"/>
        <v>2</v>
      </c>
      <c r="AS29" s="86">
        <f t="shared" ca="1" si="12"/>
        <v>97</v>
      </c>
      <c r="AT29" s="86">
        <f t="shared" ca="1" si="13"/>
        <v>0.8091241716941695</v>
      </c>
      <c r="AU29" s="86">
        <f ca="1">INDEX($AS$3:$AS$30,MATCH(SMALL($AT$3:$AT$30,ROWS(AT$3:AT29)),$AT$3:$AT$30,0))</f>
        <v>43</v>
      </c>
      <c r="AV29" s="86">
        <f ca="1">SMALL($AS$3:$AS$30,ROWS(AV$3:AV29))</f>
        <v>61</v>
      </c>
      <c r="AW29" s="94">
        <f ca="1">VLOOKUP(SMALL($BB$17:$BB$30,AX29),$BB$17:$BC$30,2,0)</f>
        <v>56</v>
      </c>
      <c r="AX29" s="94">
        <f t="shared" si="23"/>
        <v>14</v>
      </c>
      <c r="BA29" s="94">
        <v>27</v>
      </c>
      <c r="BB29" s="94">
        <f t="shared" ca="1" si="14"/>
        <v>0.25515346843145958</v>
      </c>
      <c r="BC29" s="94">
        <f t="shared" ca="1" si="15"/>
        <v>61</v>
      </c>
    </row>
    <row r="30" spans="1:63" ht="16.5" x14ac:dyDescent="0.3">
      <c r="A30" s="9">
        <v>28</v>
      </c>
      <c r="B30" s="109">
        <v>58</v>
      </c>
      <c r="C30" s="110">
        <v>81</v>
      </c>
      <c r="D30" s="111">
        <v>64</v>
      </c>
      <c r="E30" s="112">
        <v>46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97">
        <v>33</v>
      </c>
      <c r="AO30" s="97">
        <f t="shared" ca="1" si="10"/>
        <v>23.613375302533903</v>
      </c>
      <c r="AP30" s="97">
        <f ca="1">SMALL($AO$3:$AO$30,ROWS(AO$3:AO30))</f>
        <v>37.376513171954237</v>
      </c>
      <c r="AQ30" s="119">
        <f t="shared" ca="1" si="11"/>
        <v>1.3750248086002637</v>
      </c>
      <c r="AR30" s="119">
        <f t="shared" si="20"/>
        <v>1</v>
      </c>
      <c r="AS30" s="86">
        <f t="shared" ca="1" si="12"/>
        <v>52</v>
      </c>
      <c r="AT30" s="86">
        <f t="shared" ca="1" si="13"/>
        <v>0.4232988127238464</v>
      </c>
      <c r="AU30" s="86">
        <f ca="1">INDEX($AS$3:$AS$30,MATCH(SMALL($AT$3:$AT$30,ROWS(AT$3:AT30)),$AT$3:$AT$30,0))</f>
        <v>49</v>
      </c>
      <c r="AV30" s="86">
        <f ca="1">SMALL($AS$3:$AS$30,ROWS(AV$3:AV30))</f>
        <v>97</v>
      </c>
      <c r="AW30" s="94">
        <f ca="1">VLOOKUP(SMALL($BB$3:$BB$16,AX30),$BB$3:$BC$30,2,0)</f>
        <v>39</v>
      </c>
      <c r="AX30" s="94">
        <f t="shared" si="23"/>
        <v>14</v>
      </c>
      <c r="BA30" s="94">
        <v>28</v>
      </c>
      <c r="BB30" s="94">
        <f t="shared" ca="1" si="14"/>
        <v>0.38331210398668747</v>
      </c>
      <c r="BC30" s="94">
        <f t="shared" ca="1" si="15"/>
        <v>97</v>
      </c>
    </row>
    <row r="31" spans="1:63" ht="16.5" x14ac:dyDescent="0.3">
      <c r="A31" s="9"/>
      <c r="B31" s="109"/>
      <c r="C31" s="110"/>
      <c r="D31" s="111"/>
      <c r="E31" s="112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 s="9"/>
      <c r="B32" s="109"/>
      <c r="C32" s="110"/>
      <c r="D32" s="111"/>
      <c r="E32" s="11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/>
      <c r="AO32"/>
      <c r="AP32"/>
      <c r="AQ32"/>
      <c r="AR32"/>
      <c r="AS32" s="157">
        <f ca="1">SUM(AS3:AS30)</f>
        <v>1228</v>
      </c>
      <c r="AT32"/>
      <c r="AU32" s="157">
        <f ca="1">SUM(AU3:AU30)</f>
        <v>1228</v>
      </c>
      <c r="AV32" s="157">
        <f ca="1">SUM(AV3:AV30)</f>
        <v>1228</v>
      </c>
      <c r="AW32" s="157">
        <f ca="1">SUM(AW3:AW30)</f>
        <v>1228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6.5" x14ac:dyDescent="0.3">
      <c r="A33" s="9"/>
      <c r="B33" s="109"/>
      <c r="C33" s="110"/>
      <c r="D33" s="111"/>
      <c r="E33" s="112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6.5" x14ac:dyDescent="0.3">
      <c r="A34" s="9"/>
      <c r="B34" s="109"/>
      <c r="C34" s="110"/>
      <c r="D34" s="111"/>
      <c r="E34" s="112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9"/>
      <c r="B35" s="109"/>
      <c r="C35" s="110"/>
      <c r="D35" s="111"/>
      <c r="E35" s="112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9"/>
      <c r="B36" s="109"/>
      <c r="C36" s="110"/>
      <c r="D36" s="111"/>
      <c r="E36" s="112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9"/>
      <c r="B37" s="109"/>
      <c r="C37" s="110"/>
      <c r="D37" s="111"/>
      <c r="E37" s="112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9"/>
      <c r="B38" s="109"/>
      <c r="C38" s="110"/>
      <c r="D38" s="111"/>
      <c r="E38" s="11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9"/>
      <c r="B39" s="109"/>
      <c r="C39" s="110"/>
      <c r="D39" s="111"/>
      <c r="E39" s="112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9"/>
      <c r="B40" s="109"/>
      <c r="C40" s="110"/>
      <c r="D40" s="111"/>
      <c r="E40" s="112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9"/>
      <c r="B41" s="109"/>
      <c r="C41" s="110"/>
      <c r="D41" s="111"/>
      <c r="E41" s="112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9"/>
      <c r="B42" s="109"/>
      <c r="C42" s="110"/>
      <c r="D42" s="111"/>
      <c r="E42" s="112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9"/>
      <c r="B43" s="109"/>
      <c r="C43" s="110"/>
      <c r="D43" s="111"/>
      <c r="E43" s="112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9"/>
      <c r="B44" s="109"/>
      <c r="C44" s="110"/>
      <c r="D44" s="111"/>
      <c r="E44" s="112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9"/>
      <c r="B45" s="109"/>
      <c r="C45" s="110"/>
      <c r="D45" s="111"/>
      <c r="E45" s="112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9"/>
      <c r="B46" s="109"/>
      <c r="C46" s="110"/>
      <c r="D46" s="111"/>
      <c r="E46" s="112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9"/>
      <c r="B47" s="109"/>
      <c r="C47" s="110"/>
      <c r="D47" s="111"/>
      <c r="E47" s="112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9"/>
      <c r="B48" s="109"/>
      <c r="C48" s="110"/>
      <c r="D48" s="111"/>
      <c r="E48" s="112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9"/>
      <c r="B49" s="109"/>
      <c r="C49" s="110"/>
      <c r="D49" s="111"/>
      <c r="E49" s="112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9"/>
      <c r="B50" s="109"/>
      <c r="C50" s="110"/>
      <c r="D50" s="111"/>
      <c r="E50" s="112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9"/>
      <c r="B51" s="109"/>
      <c r="C51" s="110"/>
      <c r="D51" s="111"/>
      <c r="E51" s="112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9"/>
      <c r="B52" s="109"/>
      <c r="C52" s="110"/>
      <c r="D52" s="111"/>
      <c r="E52" s="112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9"/>
      <c r="B53" s="109"/>
      <c r="C53" s="110"/>
      <c r="D53" s="111"/>
      <c r="E53" s="112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9"/>
      <c r="B54" s="109"/>
      <c r="C54" s="110"/>
      <c r="D54" s="111"/>
      <c r="E54" s="112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9"/>
      <c r="B55" s="109"/>
      <c r="C55" s="110"/>
      <c r="D55" s="111"/>
      <c r="E55" s="112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9"/>
      <c r="B56" s="109"/>
      <c r="C56" s="110"/>
      <c r="D56" s="111"/>
      <c r="E56" s="112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9"/>
      <c r="B57" s="109"/>
      <c r="C57" s="110"/>
      <c r="D57" s="111"/>
      <c r="E57" s="112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9"/>
      <c r="B58" s="109"/>
      <c r="C58" s="110"/>
      <c r="D58" s="111"/>
      <c r="E58" s="112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9"/>
      <c r="B59" s="109"/>
      <c r="C59" s="110"/>
      <c r="D59" s="111"/>
      <c r="E59" s="112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9"/>
      <c r="B60" s="109"/>
      <c r="C60" s="110"/>
      <c r="D60" s="111"/>
      <c r="E60" s="112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9"/>
      <c r="B61" s="109"/>
      <c r="C61" s="110"/>
      <c r="D61" s="111"/>
      <c r="E61" s="112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9"/>
      <c r="B62" s="109"/>
      <c r="C62" s="110"/>
      <c r="D62" s="111"/>
      <c r="E62" s="11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6.5" x14ac:dyDescent="0.3">
      <c r="A63" s="9"/>
      <c r="B63" s="109"/>
      <c r="C63" s="110"/>
      <c r="D63" s="111"/>
      <c r="E63" s="112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6.5" x14ac:dyDescent="0.3">
      <c r="A64" s="9"/>
      <c r="B64" s="109"/>
      <c r="C64" s="110"/>
      <c r="D64" s="111"/>
      <c r="E64" s="112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1:63" ht="16.5" x14ac:dyDescent="0.3">
      <c r="A65" s="9"/>
      <c r="B65" s="109"/>
      <c r="C65" s="110"/>
      <c r="D65" s="111"/>
      <c r="E65" s="112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1:63" ht="16.5" x14ac:dyDescent="0.3">
      <c r="A66" s="9"/>
      <c r="B66" s="109"/>
      <c r="C66" s="110"/>
      <c r="D66" s="111"/>
      <c r="E66" s="112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1:63" ht="16.5" x14ac:dyDescent="0.3">
      <c r="A67" s="9"/>
      <c r="B67" s="109"/>
      <c r="C67" s="110"/>
      <c r="D67" s="111"/>
      <c r="E67" s="112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1:63" ht="16.5" x14ac:dyDescent="0.3">
      <c r="A68" s="9"/>
      <c r="B68" s="109"/>
      <c r="C68" s="110"/>
      <c r="D68" s="111"/>
      <c r="E68" s="112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6.5" x14ac:dyDescent="0.3">
      <c r="A69" s="9"/>
      <c r="B69" s="109"/>
      <c r="C69" s="110"/>
      <c r="D69" s="111"/>
      <c r="E69" s="112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1:63" ht="16.5" x14ac:dyDescent="0.3">
      <c r="A70" s="9"/>
      <c r="B70" s="109"/>
      <c r="C70" s="110"/>
      <c r="D70" s="111"/>
      <c r="E70" s="112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1:63" ht="16.5" x14ac:dyDescent="0.3">
      <c r="A71" s="9"/>
      <c r="B71" s="109"/>
      <c r="C71" s="110"/>
      <c r="D71" s="111"/>
      <c r="E71" s="112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1:63" ht="16.5" x14ac:dyDescent="0.3">
      <c r="A72" s="9"/>
      <c r="B72" s="109"/>
      <c r="C72" s="110"/>
      <c r="D72" s="111"/>
      <c r="E72" s="11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1:63" ht="16.5" x14ac:dyDescent="0.3">
      <c r="A73" s="9"/>
      <c r="B73" s="109"/>
      <c r="C73" s="110"/>
      <c r="D73" s="111"/>
      <c r="E73" s="112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1:63" ht="16.5" x14ac:dyDescent="0.3">
      <c r="A74" s="9"/>
      <c r="B74" s="109"/>
      <c r="C74" s="110"/>
      <c r="D74" s="111"/>
      <c r="E74" s="112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1:63" ht="16.5" x14ac:dyDescent="0.3">
      <c r="A75" s="9"/>
      <c r="B75" s="109"/>
      <c r="C75" s="110"/>
      <c r="D75" s="111"/>
      <c r="E75" s="112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1:63" ht="16.5" x14ac:dyDescent="0.3">
      <c r="A76" s="9"/>
      <c r="B76" s="109"/>
      <c r="C76" s="110"/>
      <c r="D76" s="111"/>
      <c r="E76" s="112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1:63" ht="16.5" x14ac:dyDescent="0.3">
      <c r="A77" s="9"/>
      <c r="B77" s="109"/>
      <c r="C77" s="110"/>
      <c r="D77" s="111"/>
      <c r="E77" s="112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1:63" ht="16.5" x14ac:dyDescent="0.3">
      <c r="A78" s="9"/>
      <c r="B78" s="109"/>
      <c r="C78" s="110"/>
      <c r="D78" s="111"/>
      <c r="E78" s="112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1:63" ht="16.5" x14ac:dyDescent="0.3">
      <c r="A79" s="9"/>
      <c r="B79" s="109"/>
      <c r="C79" s="110"/>
      <c r="D79" s="111"/>
      <c r="E79" s="112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1:63" ht="16.5" x14ac:dyDescent="0.3">
      <c r="A80" s="9"/>
      <c r="B80" s="109"/>
      <c r="C80" s="110"/>
      <c r="D80" s="111"/>
      <c r="E80" s="112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1:63" ht="16.5" x14ac:dyDescent="0.3">
      <c r="A81" s="9"/>
      <c r="B81" s="109"/>
      <c r="C81" s="110"/>
      <c r="D81" s="111"/>
      <c r="E81" s="112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1:63" ht="16.5" x14ac:dyDescent="0.3">
      <c r="A82" s="9"/>
      <c r="B82" s="109"/>
      <c r="C82" s="110"/>
      <c r="D82" s="111"/>
      <c r="E82" s="112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1:63" ht="16.5" x14ac:dyDescent="0.3">
      <c r="A83" s="9"/>
      <c r="B83" s="109"/>
      <c r="C83" s="110"/>
      <c r="D83" s="111"/>
      <c r="E83" s="112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1:63" ht="16.5" x14ac:dyDescent="0.3">
      <c r="A84" s="9"/>
      <c r="B84" s="109"/>
      <c r="C84" s="110"/>
      <c r="D84" s="111"/>
      <c r="E84" s="112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1:63" ht="16.5" x14ac:dyDescent="0.3">
      <c r="A85" s="9"/>
      <c r="B85" s="109"/>
      <c r="C85" s="110"/>
      <c r="D85" s="111"/>
      <c r="E85" s="112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1:63" ht="16.5" x14ac:dyDescent="0.3">
      <c r="A86" s="9"/>
      <c r="B86" s="109"/>
      <c r="C86" s="110"/>
      <c r="D86" s="111"/>
      <c r="E86" s="112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1:63" ht="16.5" x14ac:dyDescent="0.3">
      <c r="A87"/>
      <c r="B87"/>
      <c r="C87"/>
      <c r="D87"/>
      <c r="E87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/>
      <c r="AQ87"/>
      <c r="AR87"/>
      <c r="AS87"/>
      <c r="AT87"/>
      <c r="AU87"/>
      <c r="AV87" s="75"/>
      <c r="AX87"/>
    </row>
    <row r="88" spans="1:63" ht="17.25" thickBot="1" x14ac:dyDescent="0.35">
      <c r="A88"/>
      <c r="B88" s="109">
        <f>SUM(B3:B86)</f>
        <v>1395</v>
      </c>
      <c r="C88" s="109">
        <f t="shared" ref="C88:E88" si="24">SUM(C3:C86)</f>
        <v>1395</v>
      </c>
      <c r="D88" s="109">
        <f t="shared" si="24"/>
        <v>1395</v>
      </c>
      <c r="E88" s="109">
        <f t="shared" si="24"/>
        <v>1395</v>
      </c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/>
      <c r="AQ88"/>
      <c r="AR88"/>
      <c r="AS88" s="157">
        <f ca="1">SUM(AS3:AS86)</f>
        <v>2456</v>
      </c>
      <c r="AT88" s="157">
        <f t="shared" ref="AT88:AW88" ca="1" si="25">SUM(AT3:AT86)</f>
        <v>14.496354126796058</v>
      </c>
      <c r="AU88" s="157">
        <f t="shared" ca="1" si="25"/>
        <v>2456</v>
      </c>
      <c r="AV88" s="157">
        <f t="shared" ca="1" si="25"/>
        <v>2456</v>
      </c>
      <c r="AW88" s="157">
        <f t="shared" ca="1" si="25"/>
        <v>2456</v>
      </c>
      <c r="AX88"/>
    </row>
    <row r="89" spans="1:63" ht="17.25" thickBot="1" x14ac:dyDescent="0.35">
      <c r="A89"/>
      <c r="B89"/>
      <c r="C89"/>
      <c r="D89"/>
      <c r="E89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/>
      <c r="AQ89"/>
      <c r="AR89"/>
      <c r="AS89" s="101" t="s">
        <v>117</v>
      </c>
      <c r="AT89" s="86" t="s">
        <v>118</v>
      </c>
      <c r="AU89" s="99" t="s">
        <v>119</v>
      </c>
      <c r="AV89" s="100" t="s">
        <v>19</v>
      </c>
      <c r="AW89" s="94" t="s">
        <v>125</v>
      </c>
      <c r="AX89"/>
    </row>
    <row r="90" spans="1:63" ht="15" x14ac:dyDescent="0.25">
      <c r="A90"/>
      <c r="B90"/>
      <c r="C90"/>
      <c r="D90"/>
      <c r="E90"/>
      <c r="AP90"/>
      <c r="AQ90"/>
      <c r="AR90"/>
      <c r="AS90"/>
      <c r="AT90"/>
      <c r="AU90"/>
      <c r="AX90"/>
    </row>
    <row r="91" spans="1:63" ht="15" x14ac:dyDescent="0.25">
      <c r="A91"/>
      <c r="B91"/>
      <c r="C91"/>
      <c r="D91"/>
      <c r="E91"/>
      <c r="AP91"/>
      <c r="AQ91"/>
      <c r="AR91"/>
      <c r="AS91"/>
      <c r="AT91"/>
      <c r="AU91"/>
      <c r="AX91"/>
    </row>
    <row r="92" spans="1:63" ht="15" x14ac:dyDescent="0.25">
      <c r="AP92"/>
      <c r="AQ92"/>
      <c r="AR92"/>
      <c r="AS92"/>
      <c r="AT92"/>
      <c r="AU92"/>
      <c r="AX92"/>
    </row>
    <row r="93" spans="1:63" ht="16.5" x14ac:dyDescent="0.3">
      <c r="AP93"/>
      <c r="AQ93" s="119"/>
      <c r="AR93" s="119"/>
      <c r="AS93"/>
      <c r="AT93"/>
      <c r="AU93"/>
      <c r="AX93"/>
    </row>
    <row r="94" spans="1:63" ht="16.5" x14ac:dyDescent="0.3">
      <c r="AP94"/>
      <c r="AQ94" s="119"/>
      <c r="AR94" s="119"/>
      <c r="AS94"/>
      <c r="AT94"/>
      <c r="AU94"/>
      <c r="AX94"/>
    </row>
    <row r="95" spans="1:63" ht="16.5" x14ac:dyDescent="0.3">
      <c r="AP95"/>
      <c r="AQ95" s="119"/>
      <c r="AR95" s="119"/>
      <c r="AS95"/>
      <c r="AT95"/>
      <c r="AU95"/>
      <c r="AX95"/>
    </row>
    <row r="96" spans="1:63" ht="16.5" x14ac:dyDescent="0.3">
      <c r="AP96"/>
      <c r="AQ96" s="119"/>
      <c r="AR96" s="119"/>
      <c r="AS96"/>
      <c r="AT96"/>
      <c r="AU96"/>
      <c r="AX96"/>
    </row>
    <row r="97" spans="1:50" ht="16.5" x14ac:dyDescent="0.3">
      <c r="AP97"/>
      <c r="AQ97" s="119"/>
      <c r="AR97" s="119"/>
      <c r="AS97"/>
      <c r="AT97"/>
      <c r="AU97"/>
      <c r="AX97"/>
    </row>
    <row r="98" spans="1:50" ht="16.5" x14ac:dyDescent="0.3">
      <c r="A98" s="75">
        <f>A3</f>
        <v>1</v>
      </c>
      <c r="B98" s="75">
        <f>SUM(B$3:B3)</f>
        <v>40</v>
      </c>
      <c r="C98" s="75">
        <f>SUM(C$3:C3)</f>
        <v>18</v>
      </c>
      <c r="D98" s="75">
        <f>SUM(D$3:D3)</f>
        <v>18</v>
      </c>
      <c r="E98" s="75">
        <f>SUM(E$3:E3)</f>
        <v>49</v>
      </c>
      <c r="AP98"/>
      <c r="AQ98" s="119"/>
      <c r="AR98" s="119"/>
      <c r="AS98"/>
      <c r="AT98"/>
      <c r="AU98"/>
      <c r="AX98"/>
    </row>
    <row r="99" spans="1:50" ht="16.5" x14ac:dyDescent="0.3">
      <c r="A99" s="75">
        <f t="shared" ref="A99:A125" si="26">A4</f>
        <v>2</v>
      </c>
      <c r="B99" s="75">
        <f>SUM(B$3:B4)</f>
        <v>93</v>
      </c>
      <c r="C99" s="75">
        <f>SUM(C$3:C4)</f>
        <v>43</v>
      </c>
      <c r="D99" s="75">
        <f>SUM(D$3:D4)</f>
        <v>48</v>
      </c>
      <c r="E99" s="75">
        <f>SUM(E$3:E4)</f>
        <v>103</v>
      </c>
      <c r="AP99"/>
      <c r="AQ99"/>
      <c r="AR99"/>
      <c r="AS99"/>
      <c r="AT99"/>
      <c r="AU99"/>
    </row>
    <row r="100" spans="1:50" ht="16.5" x14ac:dyDescent="0.3">
      <c r="A100" s="75">
        <f t="shared" si="26"/>
        <v>3</v>
      </c>
      <c r="B100" s="75">
        <f>SUM(B$3:B5)</f>
        <v>158</v>
      </c>
      <c r="C100" s="75">
        <f>SUM(C$3:C5)</f>
        <v>72</v>
      </c>
      <c r="D100" s="75">
        <f>SUM(D$3:D5)</f>
        <v>85</v>
      </c>
      <c r="E100" s="75">
        <f>SUM(E$3:E5)</f>
        <v>176</v>
      </c>
      <c r="AP100"/>
      <c r="AQ100"/>
      <c r="AR100"/>
      <c r="AS100"/>
      <c r="AT100"/>
      <c r="AU100"/>
    </row>
    <row r="101" spans="1:50" ht="16.5" x14ac:dyDescent="0.3">
      <c r="A101" s="75">
        <f t="shared" si="26"/>
        <v>4</v>
      </c>
      <c r="B101" s="75">
        <f>SUM(B$3:B6)</f>
        <v>188</v>
      </c>
      <c r="C101" s="75">
        <f>SUM(C$3:C6)</f>
        <v>102</v>
      </c>
      <c r="D101" s="75">
        <f>SUM(D$3:D6)</f>
        <v>118</v>
      </c>
      <c r="E101" s="75">
        <f>SUM(E$3:E6)</f>
        <v>206</v>
      </c>
      <c r="AP101"/>
      <c r="AQ101"/>
      <c r="AR101"/>
      <c r="AS101"/>
      <c r="AT101"/>
      <c r="AU101"/>
    </row>
    <row r="102" spans="1:50" ht="16.5" x14ac:dyDescent="0.3">
      <c r="A102" s="75">
        <f t="shared" si="26"/>
        <v>5</v>
      </c>
      <c r="B102" s="75">
        <f>SUM(B$3:B7)</f>
        <v>234</v>
      </c>
      <c r="C102" s="75">
        <f>SUM(C$3:C7)</f>
        <v>132</v>
      </c>
      <c r="D102" s="75">
        <f>SUM(D$3:D7)</f>
        <v>158</v>
      </c>
      <c r="E102" s="75">
        <f>SUM(E$3:E7)</f>
        <v>243</v>
      </c>
      <c r="AP102"/>
      <c r="AQ102"/>
      <c r="AR102"/>
      <c r="AS102"/>
      <c r="AT102"/>
      <c r="AU102"/>
    </row>
    <row r="103" spans="1:50" ht="16.5" x14ac:dyDescent="0.3">
      <c r="A103" s="75">
        <f t="shared" si="26"/>
        <v>6</v>
      </c>
      <c r="B103" s="75">
        <f>SUM(B$3:B8)</f>
        <v>285</v>
      </c>
      <c r="C103" s="75">
        <f>SUM(C$3:C8)</f>
        <v>165</v>
      </c>
      <c r="D103" s="75">
        <f>SUM(D$3:D8)</f>
        <v>209</v>
      </c>
      <c r="E103" s="75">
        <f>SUM(E$3:E8)</f>
        <v>294</v>
      </c>
      <c r="AP103"/>
      <c r="AQ103"/>
      <c r="AR103"/>
      <c r="AS103"/>
      <c r="AT103"/>
      <c r="AU103"/>
    </row>
    <row r="104" spans="1:50" ht="16.5" x14ac:dyDescent="0.3">
      <c r="A104" s="75">
        <f t="shared" si="26"/>
        <v>7</v>
      </c>
      <c r="B104" s="75">
        <f>SUM(B$3:B9)</f>
        <v>324</v>
      </c>
      <c r="C104" s="75">
        <f>SUM(C$3:C9)</f>
        <v>202</v>
      </c>
      <c r="D104" s="75">
        <f>SUM(D$3:D9)</f>
        <v>260</v>
      </c>
      <c r="E104" s="75">
        <f>SUM(E$3:E9)</f>
        <v>364</v>
      </c>
      <c r="AP104"/>
      <c r="AQ104"/>
      <c r="AR104"/>
      <c r="AS104"/>
      <c r="AT104"/>
      <c r="AU104"/>
    </row>
    <row r="105" spans="1:50" ht="16.5" x14ac:dyDescent="0.3">
      <c r="A105" s="75">
        <f t="shared" si="26"/>
        <v>8</v>
      </c>
      <c r="B105" s="75">
        <f>SUM(B$3:B10)</f>
        <v>357</v>
      </c>
      <c r="C105" s="75">
        <f>SUM(C$3:C10)</f>
        <v>240</v>
      </c>
      <c r="D105" s="75">
        <f>SUM(D$3:D10)</f>
        <v>289</v>
      </c>
      <c r="E105" s="75">
        <f>SUM(E$3:E10)</f>
        <v>415</v>
      </c>
      <c r="AP105"/>
      <c r="AQ105"/>
      <c r="AR105"/>
      <c r="AS105"/>
      <c r="AT105"/>
      <c r="AU105"/>
    </row>
    <row r="106" spans="1:50" ht="16.5" x14ac:dyDescent="0.3">
      <c r="A106" s="75">
        <f t="shared" si="26"/>
        <v>9</v>
      </c>
      <c r="B106" s="75">
        <f>SUM(B$3:B11)</f>
        <v>438</v>
      </c>
      <c r="C106" s="75">
        <f>SUM(C$3:C11)</f>
        <v>279</v>
      </c>
      <c r="D106" s="75">
        <f>SUM(D$3:D11)</f>
        <v>314</v>
      </c>
      <c r="E106" s="75">
        <f>SUM(E$3:E11)</f>
        <v>433</v>
      </c>
      <c r="AP106"/>
      <c r="AQ106"/>
      <c r="AR106"/>
      <c r="AS106"/>
      <c r="AT106"/>
      <c r="AU106"/>
    </row>
    <row r="107" spans="1:50" ht="16.5" x14ac:dyDescent="0.3">
      <c r="A107" s="75">
        <f t="shared" si="26"/>
        <v>10</v>
      </c>
      <c r="B107" s="75">
        <f>SUM(B$3:B12)</f>
        <v>475</v>
      </c>
      <c r="C107" s="75">
        <f>SUM(C$3:C12)</f>
        <v>319</v>
      </c>
      <c r="D107" s="75">
        <f>SUM(D$3:D12)</f>
        <v>368</v>
      </c>
      <c r="E107" s="75">
        <f>SUM(E$3:E12)</f>
        <v>514</v>
      </c>
      <c r="AP107"/>
      <c r="AQ107"/>
      <c r="AR107"/>
      <c r="AS107"/>
      <c r="AT107"/>
      <c r="AU107"/>
    </row>
    <row r="108" spans="1:50" ht="16.5" x14ac:dyDescent="0.3">
      <c r="A108" s="75">
        <f t="shared" si="26"/>
        <v>11</v>
      </c>
      <c r="B108" s="75">
        <f>SUM(B$3:B13)</f>
        <v>532</v>
      </c>
      <c r="C108" s="75">
        <f>SUM(C$3:C13)</f>
        <v>365</v>
      </c>
      <c r="D108" s="75">
        <f>SUM(D$3:D13)</f>
        <v>438</v>
      </c>
      <c r="E108" s="75">
        <f>SUM(E$3:E13)</f>
        <v>572</v>
      </c>
      <c r="AP108"/>
      <c r="AQ108"/>
      <c r="AR108"/>
      <c r="AS108"/>
      <c r="AT108"/>
      <c r="AU108"/>
    </row>
    <row r="109" spans="1:50" ht="16.5" x14ac:dyDescent="0.3">
      <c r="A109" s="75">
        <f t="shared" si="26"/>
        <v>12</v>
      </c>
      <c r="B109" s="75">
        <f>SUM(B$3:B14)</f>
        <v>598</v>
      </c>
      <c r="C109" s="75">
        <f>SUM(C$3:C14)</f>
        <v>411</v>
      </c>
      <c r="D109" s="75">
        <f>SUM(D$3:D14)</f>
        <v>476</v>
      </c>
      <c r="E109" s="75">
        <f>SUM(E$3:E14)</f>
        <v>605</v>
      </c>
      <c r="AP109"/>
      <c r="AQ109"/>
      <c r="AR109"/>
      <c r="AS109"/>
      <c r="AT109"/>
      <c r="AU109"/>
    </row>
    <row r="110" spans="1:50" ht="16.5" x14ac:dyDescent="0.3">
      <c r="A110" s="75">
        <f t="shared" si="26"/>
        <v>13</v>
      </c>
      <c r="B110" s="75">
        <f>SUM(B$3:B15)</f>
        <v>627</v>
      </c>
      <c r="C110" s="75">
        <f>SUM(C$3:C15)</f>
        <v>460</v>
      </c>
      <c r="D110" s="75">
        <f>SUM(D$3:D15)</f>
        <v>515</v>
      </c>
      <c r="E110" s="75">
        <f>SUM(E$3:E15)</f>
        <v>644</v>
      </c>
      <c r="AP110"/>
      <c r="AQ110"/>
      <c r="AR110"/>
      <c r="AS110"/>
      <c r="AT110"/>
      <c r="AU110"/>
    </row>
    <row r="111" spans="1:50" ht="16.5" x14ac:dyDescent="0.3">
      <c r="A111" s="75">
        <f t="shared" si="26"/>
        <v>14</v>
      </c>
      <c r="B111" s="75">
        <f>SUM(B$3:B16)</f>
        <v>645</v>
      </c>
      <c r="C111" s="75">
        <f>SUM(C$3:C16)</f>
        <v>511</v>
      </c>
      <c r="D111" s="75">
        <f>SUM(D$3:D16)</f>
        <v>576</v>
      </c>
      <c r="E111" s="75">
        <f>SUM(E$3:E16)</f>
        <v>709</v>
      </c>
      <c r="AP111"/>
      <c r="AQ111"/>
      <c r="AR111"/>
      <c r="AS111"/>
      <c r="AT111"/>
      <c r="AU111"/>
    </row>
    <row r="112" spans="1:50" ht="16.5" x14ac:dyDescent="0.3">
      <c r="A112" s="75">
        <f t="shared" si="26"/>
        <v>15</v>
      </c>
      <c r="B112" s="75">
        <f>SUM(B$3:B17)</f>
        <v>718</v>
      </c>
      <c r="C112" s="75">
        <f>SUM(C$3:C17)</f>
        <v>562</v>
      </c>
      <c r="D112" s="75">
        <f>SUM(D$3:D17)</f>
        <v>649</v>
      </c>
      <c r="E112" s="75">
        <f>SUM(E$3:E17)</f>
        <v>770</v>
      </c>
      <c r="AP112"/>
      <c r="AQ112"/>
      <c r="AR112"/>
      <c r="AS112"/>
      <c r="AT112"/>
      <c r="AU112"/>
    </row>
    <row r="113" spans="1:47" ht="16.5" x14ac:dyDescent="0.3">
      <c r="A113" s="75">
        <f t="shared" si="26"/>
        <v>16</v>
      </c>
      <c r="B113" s="75">
        <f>SUM(B$3:B18)</f>
        <v>743</v>
      </c>
      <c r="C113" s="75">
        <f>SUM(C$3:C18)</f>
        <v>615</v>
      </c>
      <c r="D113" s="75">
        <f>SUM(D$3:D18)</f>
        <v>698</v>
      </c>
      <c r="E113" s="75">
        <f>SUM(E$3:E18)</f>
        <v>808</v>
      </c>
      <c r="AP113"/>
      <c r="AQ113"/>
      <c r="AR113"/>
      <c r="AS113"/>
      <c r="AT113"/>
      <c r="AU113"/>
    </row>
    <row r="114" spans="1:47" ht="16.5" x14ac:dyDescent="0.3">
      <c r="A114" s="75">
        <f t="shared" si="26"/>
        <v>17</v>
      </c>
      <c r="B114" s="75">
        <f>SUM(B$3:B19)</f>
        <v>794</v>
      </c>
      <c r="C114" s="75">
        <f>SUM(C$3:C19)</f>
        <v>669</v>
      </c>
      <c r="D114" s="75">
        <f>SUM(D$3:D19)</f>
        <v>728</v>
      </c>
      <c r="E114" s="75">
        <f>SUM(E$3:E19)</f>
        <v>838</v>
      </c>
      <c r="AP114"/>
      <c r="AQ114"/>
      <c r="AR114"/>
      <c r="AS114"/>
      <c r="AT114"/>
      <c r="AU114"/>
    </row>
    <row r="115" spans="1:47" ht="16.5" x14ac:dyDescent="0.3">
      <c r="A115" s="75">
        <f t="shared" si="26"/>
        <v>18</v>
      </c>
      <c r="B115" s="75">
        <f>SUM(B$3:B20)</f>
        <v>848</v>
      </c>
      <c r="C115" s="75">
        <f>SUM(C$3:C20)</f>
        <v>726</v>
      </c>
      <c r="D115" s="75">
        <f>SUM(D$3:D20)</f>
        <v>793</v>
      </c>
      <c r="E115" s="75">
        <f>SUM(E$3:E20)</f>
        <v>896</v>
      </c>
      <c r="AP115"/>
      <c r="AQ115"/>
      <c r="AR115"/>
      <c r="AS115"/>
      <c r="AT115"/>
      <c r="AU115"/>
    </row>
    <row r="116" spans="1:47" ht="16.5" x14ac:dyDescent="0.3">
      <c r="A116" s="75">
        <f t="shared" si="26"/>
        <v>19</v>
      </c>
      <c r="B116" s="75">
        <f>SUM(B$3:B21)</f>
        <v>894</v>
      </c>
      <c r="C116" s="75">
        <f>SUM(C$3:C21)</f>
        <v>784</v>
      </c>
      <c r="D116" s="75">
        <f>SUM(D$3:D21)</f>
        <v>859</v>
      </c>
      <c r="E116" s="75">
        <f>SUM(E$3:E21)</f>
        <v>953</v>
      </c>
      <c r="AP116"/>
      <c r="AQ116"/>
      <c r="AR116"/>
      <c r="AS116"/>
      <c r="AT116"/>
      <c r="AU116"/>
    </row>
    <row r="117" spans="1:47" ht="16.5" x14ac:dyDescent="0.3">
      <c r="A117" s="75">
        <f t="shared" si="26"/>
        <v>20</v>
      </c>
      <c r="B117" s="75">
        <f>SUM(B$3:B22)</f>
        <v>967</v>
      </c>
      <c r="C117" s="75">
        <f>SUM(C$3:C22)</f>
        <v>842</v>
      </c>
      <c r="D117" s="75">
        <f>SUM(D$3:D22)</f>
        <v>905</v>
      </c>
      <c r="E117" s="75">
        <f>SUM(E$3:E22)</f>
        <v>993</v>
      </c>
      <c r="AP117"/>
      <c r="AQ117"/>
      <c r="AR117"/>
      <c r="AS117"/>
      <c r="AT117"/>
      <c r="AU117"/>
    </row>
    <row r="118" spans="1:47" ht="16.5" x14ac:dyDescent="0.3">
      <c r="A118" s="75">
        <f t="shared" si="26"/>
        <v>21</v>
      </c>
      <c r="B118" s="75">
        <f>SUM(B$3:B23)</f>
        <v>1025</v>
      </c>
      <c r="C118" s="75">
        <f>SUM(C$3:C23)</f>
        <v>903</v>
      </c>
      <c r="D118" s="75">
        <f>SUM(D$3:D23)</f>
        <v>951</v>
      </c>
      <c r="E118" s="75">
        <f>SUM(E$3:E23)</f>
        <v>1022</v>
      </c>
      <c r="AP118"/>
      <c r="AQ118"/>
      <c r="AR118"/>
      <c r="AS118"/>
      <c r="AT118"/>
      <c r="AU118"/>
    </row>
    <row r="119" spans="1:47" ht="16.5" x14ac:dyDescent="0.3">
      <c r="A119" s="75">
        <f t="shared" si="26"/>
        <v>22</v>
      </c>
      <c r="B119" s="75">
        <f>SUM(B$3:B24)</f>
        <v>1089</v>
      </c>
      <c r="C119" s="75">
        <f>SUM(C$3:C24)</f>
        <v>967</v>
      </c>
      <c r="D119" s="75">
        <f>SUM(D$3:D24)</f>
        <v>1004</v>
      </c>
      <c r="E119" s="75">
        <f>SUM(E$3:E24)</f>
        <v>1075</v>
      </c>
      <c r="AP119"/>
      <c r="AQ119"/>
      <c r="AR119"/>
      <c r="AS119"/>
      <c r="AT119"/>
      <c r="AU119"/>
    </row>
    <row r="120" spans="1:47" ht="16.5" x14ac:dyDescent="0.3">
      <c r="A120" s="75">
        <f t="shared" si="26"/>
        <v>23</v>
      </c>
      <c r="B120" s="75">
        <f>SUM(B$3:B25)</f>
        <v>1127</v>
      </c>
      <c r="C120" s="75">
        <f>SUM(C$3:C25)</f>
        <v>1032</v>
      </c>
      <c r="D120" s="75">
        <f>SUM(D$3:D25)</f>
        <v>1085</v>
      </c>
      <c r="E120" s="75">
        <f>SUM(E$3:E25)</f>
        <v>1141</v>
      </c>
      <c r="AP120"/>
      <c r="AQ120"/>
      <c r="AR120"/>
      <c r="AS120"/>
      <c r="AT120"/>
      <c r="AU120"/>
    </row>
    <row r="121" spans="1:47" ht="16.5" x14ac:dyDescent="0.3">
      <c r="A121" s="75">
        <f t="shared" si="26"/>
        <v>24</v>
      </c>
      <c r="B121" s="75">
        <f>SUM(B$3:B26)</f>
        <v>1157</v>
      </c>
      <c r="C121" s="75">
        <f>SUM(C$3:C26)</f>
        <v>1098</v>
      </c>
      <c r="D121" s="75">
        <f>SUM(D$3:D26)</f>
        <v>1143</v>
      </c>
      <c r="E121" s="75">
        <f>SUM(E$3:E26)</f>
        <v>1187</v>
      </c>
      <c r="AP121"/>
      <c r="AQ121"/>
      <c r="AR121"/>
      <c r="AS121"/>
      <c r="AT121"/>
      <c r="AU121"/>
    </row>
    <row r="122" spans="1:47" ht="16.5" x14ac:dyDescent="0.3">
      <c r="A122" s="75">
        <f t="shared" si="26"/>
        <v>25</v>
      </c>
      <c r="B122" s="75">
        <f>SUM(B$3:B27)</f>
        <v>1218</v>
      </c>
      <c r="C122" s="75">
        <f>SUM(C$3:C27)</f>
        <v>1168</v>
      </c>
      <c r="D122" s="75">
        <f>SUM(D$3:D27)</f>
        <v>1200</v>
      </c>
      <c r="E122" s="75">
        <f>SUM(E$3:E27)</f>
        <v>1212</v>
      </c>
      <c r="AP122"/>
      <c r="AQ122"/>
      <c r="AR122"/>
      <c r="AS122"/>
      <c r="AT122"/>
      <c r="AU122"/>
    </row>
    <row r="123" spans="1:47" ht="16.5" x14ac:dyDescent="0.3">
      <c r="A123" s="75">
        <f t="shared" si="26"/>
        <v>26</v>
      </c>
      <c r="B123" s="75">
        <f>SUM(B$3:B28)</f>
        <v>1288</v>
      </c>
      <c r="C123" s="75">
        <f>SUM(C$3:C28)</f>
        <v>1241</v>
      </c>
      <c r="D123" s="75">
        <f>SUM(D$3:D28)</f>
        <v>1258</v>
      </c>
      <c r="E123" s="75">
        <f>SUM(E$3:E28)</f>
        <v>1276</v>
      </c>
      <c r="AP123"/>
      <c r="AQ123"/>
      <c r="AR123"/>
      <c r="AS123"/>
      <c r="AT123"/>
      <c r="AU123"/>
    </row>
    <row r="124" spans="1:47" ht="16.5" x14ac:dyDescent="0.3">
      <c r="A124" s="75">
        <f t="shared" si="26"/>
        <v>27</v>
      </c>
      <c r="B124" s="75">
        <f>SUM(B$3:B29)</f>
        <v>1337</v>
      </c>
      <c r="C124" s="75">
        <f>SUM(C$3:C29)</f>
        <v>1314</v>
      </c>
      <c r="D124" s="75">
        <f>SUM(D$3:D29)</f>
        <v>1331</v>
      </c>
      <c r="E124" s="75">
        <f>SUM(E$3:E29)</f>
        <v>1349</v>
      </c>
      <c r="AP124"/>
      <c r="AQ124"/>
      <c r="AR124"/>
      <c r="AS124"/>
      <c r="AT124"/>
      <c r="AU124"/>
    </row>
    <row r="125" spans="1:47" ht="16.5" x14ac:dyDescent="0.3">
      <c r="A125" s="75">
        <f t="shared" si="26"/>
        <v>28</v>
      </c>
      <c r="B125" s="75">
        <f>SUM(B$3:B30)</f>
        <v>1395</v>
      </c>
      <c r="C125" s="75">
        <f>SUM(C$3:C30)</f>
        <v>1395</v>
      </c>
      <c r="D125" s="75">
        <f>SUM(D$3:D30)</f>
        <v>1395</v>
      </c>
      <c r="E125" s="75">
        <f>SUM(E$3:E30)</f>
        <v>1395</v>
      </c>
      <c r="AP125"/>
      <c r="AQ125"/>
      <c r="AR125"/>
      <c r="AS125"/>
      <c r="AT125"/>
      <c r="AU125"/>
    </row>
    <row r="126" spans="1:47" ht="16.5" x14ac:dyDescent="0.3">
      <c r="A126" s="75"/>
      <c r="B126" s="75"/>
      <c r="C126" s="75"/>
      <c r="D126" s="75"/>
      <c r="E126" s="75"/>
      <c r="AP126"/>
      <c r="AQ126"/>
      <c r="AR126"/>
      <c r="AS126"/>
      <c r="AT126"/>
      <c r="AU126"/>
    </row>
    <row r="127" spans="1:47" ht="16.5" x14ac:dyDescent="0.3">
      <c r="A127" s="75"/>
      <c r="B127" s="75"/>
      <c r="C127" s="75"/>
      <c r="D127" s="75"/>
      <c r="E127" s="75"/>
      <c r="AP127"/>
      <c r="AQ127"/>
      <c r="AR127"/>
      <c r="AS127"/>
      <c r="AT127"/>
      <c r="AU127"/>
    </row>
    <row r="128" spans="1:47" ht="16.5" x14ac:dyDescent="0.3">
      <c r="A128" s="75"/>
      <c r="B128" s="75"/>
      <c r="C128" s="75"/>
      <c r="D128" s="75"/>
      <c r="E128" s="75"/>
      <c r="AP128"/>
      <c r="AQ128"/>
      <c r="AR128"/>
      <c r="AS128"/>
      <c r="AT128"/>
      <c r="AU128"/>
    </row>
    <row r="129" spans="1:47" ht="16.5" x14ac:dyDescent="0.3">
      <c r="A129" s="75"/>
      <c r="B129" s="75"/>
      <c r="C129" s="75"/>
      <c r="D129" s="75"/>
      <c r="E129" s="75"/>
      <c r="AP129"/>
      <c r="AQ129"/>
      <c r="AR129"/>
      <c r="AS129"/>
      <c r="AT129"/>
      <c r="AU129"/>
    </row>
    <row r="130" spans="1:47" ht="16.5" x14ac:dyDescent="0.3">
      <c r="A130" s="75"/>
      <c r="B130" s="75"/>
      <c r="C130" s="75"/>
      <c r="D130" s="75"/>
      <c r="E130" s="75"/>
      <c r="AP130"/>
      <c r="AQ130"/>
      <c r="AR130"/>
      <c r="AS130"/>
      <c r="AT130"/>
      <c r="AU130"/>
    </row>
    <row r="131" spans="1:47" ht="16.5" x14ac:dyDescent="0.3">
      <c r="A131" s="75"/>
      <c r="B131" s="75"/>
      <c r="C131" s="75"/>
      <c r="D131" s="75"/>
      <c r="E131" s="75"/>
      <c r="AP131"/>
      <c r="AQ131"/>
      <c r="AR131"/>
      <c r="AS131"/>
      <c r="AT131"/>
      <c r="AU131"/>
    </row>
    <row r="132" spans="1:47" ht="16.5" x14ac:dyDescent="0.3">
      <c r="A132" s="75"/>
      <c r="B132" s="75"/>
      <c r="C132" s="75"/>
      <c r="D132" s="75"/>
      <c r="E132" s="75"/>
      <c r="AP132"/>
      <c r="AQ132"/>
      <c r="AR132"/>
      <c r="AS132"/>
      <c r="AT132"/>
      <c r="AU132"/>
    </row>
    <row r="133" spans="1:47" ht="16.5" x14ac:dyDescent="0.3">
      <c r="A133" s="75"/>
      <c r="B133" s="75"/>
      <c r="C133" s="75"/>
      <c r="D133" s="75"/>
      <c r="E133" s="75"/>
      <c r="AP133"/>
      <c r="AQ133"/>
      <c r="AR133"/>
      <c r="AS133"/>
      <c r="AT133"/>
      <c r="AU133"/>
    </row>
    <row r="134" spans="1:47" ht="16.5" x14ac:dyDescent="0.3">
      <c r="A134" s="75"/>
      <c r="B134" s="75"/>
      <c r="C134" s="75"/>
      <c r="D134" s="75"/>
      <c r="E134" s="75"/>
      <c r="AP134"/>
      <c r="AQ134"/>
      <c r="AR134"/>
      <c r="AS134"/>
      <c r="AT134"/>
      <c r="AU134"/>
    </row>
    <row r="135" spans="1:47" ht="16.5" x14ac:dyDescent="0.3">
      <c r="A135" s="75"/>
      <c r="B135" s="75"/>
      <c r="C135" s="75"/>
      <c r="D135" s="75"/>
      <c r="E135" s="75"/>
      <c r="AP135"/>
      <c r="AQ135"/>
      <c r="AR135"/>
      <c r="AS135"/>
      <c r="AT135"/>
      <c r="AU135"/>
    </row>
    <row r="136" spans="1:47" ht="16.5" x14ac:dyDescent="0.3">
      <c r="A136" s="75"/>
      <c r="B136" s="75"/>
      <c r="C136" s="75"/>
      <c r="D136" s="75"/>
      <c r="E136" s="75"/>
      <c r="AP136"/>
      <c r="AQ136"/>
      <c r="AR136"/>
      <c r="AS136"/>
      <c r="AT136"/>
      <c r="AU136"/>
    </row>
    <row r="137" spans="1:47" ht="16.5" x14ac:dyDescent="0.3">
      <c r="A137" s="75"/>
      <c r="B137" s="75"/>
      <c r="C137" s="75"/>
      <c r="D137" s="75"/>
      <c r="E137" s="75"/>
      <c r="AP137"/>
      <c r="AQ137"/>
      <c r="AR137"/>
      <c r="AS137"/>
      <c r="AT137"/>
      <c r="AU137"/>
    </row>
    <row r="138" spans="1:47" ht="16.5" x14ac:dyDescent="0.3">
      <c r="A138" s="75"/>
      <c r="B138" s="75"/>
      <c r="C138" s="75"/>
      <c r="D138" s="75"/>
      <c r="E138" s="75"/>
      <c r="AP138"/>
      <c r="AQ138"/>
      <c r="AR138"/>
      <c r="AS138"/>
      <c r="AT138"/>
      <c r="AU138"/>
    </row>
    <row r="139" spans="1:47" ht="16.5" x14ac:dyDescent="0.3">
      <c r="A139" s="75"/>
      <c r="B139" s="75"/>
      <c r="C139" s="75"/>
      <c r="D139" s="75"/>
      <c r="E139" s="75"/>
      <c r="AP139"/>
      <c r="AQ139"/>
      <c r="AR139"/>
      <c r="AS139"/>
      <c r="AT139"/>
      <c r="AU139"/>
    </row>
    <row r="140" spans="1:47" ht="16.5" x14ac:dyDescent="0.3">
      <c r="A140" s="75"/>
      <c r="B140" s="75"/>
      <c r="C140" s="75"/>
      <c r="D140" s="75"/>
      <c r="E140" s="75"/>
      <c r="AP140"/>
      <c r="AQ140"/>
      <c r="AR140"/>
      <c r="AS140"/>
      <c r="AT140"/>
      <c r="AU140"/>
    </row>
    <row r="141" spans="1:47" ht="16.5" x14ac:dyDescent="0.3">
      <c r="A141" s="75"/>
      <c r="B141" s="75"/>
      <c r="C141" s="75"/>
      <c r="D141" s="75"/>
      <c r="E141" s="75"/>
      <c r="AP141"/>
      <c r="AQ141"/>
      <c r="AR141"/>
      <c r="AS141"/>
      <c r="AT141"/>
      <c r="AU141"/>
    </row>
    <row r="142" spans="1:47" ht="16.5" x14ac:dyDescent="0.3">
      <c r="A142" s="75"/>
      <c r="B142" s="75"/>
      <c r="C142" s="75"/>
      <c r="D142" s="75"/>
      <c r="E142" s="75"/>
      <c r="AP142"/>
      <c r="AQ142"/>
      <c r="AR142"/>
      <c r="AS142"/>
      <c r="AT142"/>
      <c r="AU142"/>
    </row>
    <row r="143" spans="1:47" ht="16.5" x14ac:dyDescent="0.3">
      <c r="A143" s="75"/>
      <c r="B143" s="75"/>
      <c r="C143" s="75"/>
      <c r="D143" s="75"/>
      <c r="E143" s="75"/>
      <c r="AP143"/>
      <c r="AQ143"/>
      <c r="AR143"/>
      <c r="AS143"/>
      <c r="AT143"/>
      <c r="AU143"/>
    </row>
    <row r="144" spans="1:47" ht="16.5" x14ac:dyDescent="0.3">
      <c r="A144" s="75"/>
      <c r="B144" s="75"/>
      <c r="C144" s="75"/>
      <c r="D144" s="75"/>
      <c r="E144" s="75"/>
      <c r="AP144"/>
      <c r="AQ144"/>
      <c r="AR144"/>
      <c r="AS144"/>
      <c r="AT144"/>
      <c r="AU144"/>
    </row>
    <row r="145" spans="1:47" ht="16.5" x14ac:dyDescent="0.3">
      <c r="A145" s="75"/>
      <c r="B145" s="75"/>
      <c r="C145" s="75"/>
      <c r="D145" s="75"/>
      <c r="E145" s="75"/>
      <c r="AP145"/>
      <c r="AQ145"/>
      <c r="AR145"/>
      <c r="AS145"/>
      <c r="AT145"/>
      <c r="AU145"/>
    </row>
    <row r="146" spans="1:47" ht="16.5" x14ac:dyDescent="0.3">
      <c r="A146" s="75"/>
      <c r="B146" s="75"/>
      <c r="C146" s="75"/>
      <c r="D146" s="75"/>
      <c r="E146" s="75"/>
      <c r="AP146"/>
      <c r="AQ146"/>
      <c r="AR146"/>
      <c r="AS146"/>
      <c r="AT146"/>
      <c r="AU146"/>
    </row>
    <row r="147" spans="1:47" ht="16.5" x14ac:dyDescent="0.3">
      <c r="A147" s="75"/>
      <c r="B147" s="75"/>
      <c r="C147" s="75"/>
      <c r="D147" s="75"/>
      <c r="E147" s="75"/>
      <c r="AP147"/>
      <c r="AQ147"/>
      <c r="AR147"/>
      <c r="AS147"/>
      <c r="AT147"/>
      <c r="AU147"/>
    </row>
    <row r="148" spans="1:47" ht="16.5" x14ac:dyDescent="0.3">
      <c r="A148" s="75"/>
      <c r="B148" s="75"/>
      <c r="C148" s="75"/>
      <c r="D148" s="75"/>
      <c r="E148" s="75"/>
      <c r="AP148"/>
      <c r="AQ148"/>
      <c r="AR148"/>
      <c r="AS148"/>
      <c r="AT148"/>
      <c r="AU148"/>
    </row>
    <row r="149" spans="1:47" ht="16.5" x14ac:dyDescent="0.3">
      <c r="A149" s="75"/>
      <c r="B149" s="75"/>
      <c r="C149" s="75"/>
      <c r="D149" s="75"/>
      <c r="E149" s="75"/>
      <c r="AP149"/>
      <c r="AQ149"/>
      <c r="AR149"/>
      <c r="AS149"/>
      <c r="AT149"/>
      <c r="AU149"/>
    </row>
    <row r="150" spans="1:47" ht="16.5" x14ac:dyDescent="0.3">
      <c r="A150" s="75"/>
      <c r="B150" s="75"/>
      <c r="C150" s="75"/>
      <c r="D150" s="75"/>
      <c r="E150" s="75"/>
      <c r="AP150"/>
      <c r="AQ150"/>
      <c r="AR150"/>
      <c r="AS150"/>
      <c r="AT150"/>
      <c r="AU150"/>
    </row>
    <row r="151" spans="1:47" ht="16.5" x14ac:dyDescent="0.3">
      <c r="A151" s="75"/>
      <c r="B151" s="75"/>
      <c r="C151" s="75"/>
      <c r="D151" s="75"/>
      <c r="E151" s="75"/>
      <c r="AP151"/>
      <c r="AQ151"/>
      <c r="AR151"/>
      <c r="AS151"/>
      <c r="AT151"/>
      <c r="AU151"/>
    </row>
    <row r="152" spans="1:47" ht="16.5" x14ac:dyDescent="0.3">
      <c r="A152" s="75"/>
      <c r="B152" s="75"/>
      <c r="C152" s="75"/>
      <c r="D152" s="75"/>
      <c r="E152" s="75"/>
      <c r="AP152"/>
      <c r="AQ152"/>
      <c r="AR152"/>
      <c r="AS152"/>
      <c r="AT152"/>
      <c r="AU152"/>
    </row>
    <row r="153" spans="1:47" ht="16.5" x14ac:dyDescent="0.3">
      <c r="A153" s="75"/>
      <c r="B153" s="75"/>
      <c r="C153" s="75"/>
      <c r="D153" s="75"/>
      <c r="E153" s="75"/>
      <c r="AP153"/>
      <c r="AQ153"/>
      <c r="AR153"/>
      <c r="AS153"/>
      <c r="AT153"/>
      <c r="AU153"/>
    </row>
    <row r="154" spans="1:47" ht="16.5" x14ac:dyDescent="0.3">
      <c r="A154" s="75"/>
      <c r="B154" s="75"/>
      <c r="C154" s="75"/>
      <c r="D154" s="75"/>
      <c r="E154" s="75"/>
      <c r="AP154"/>
      <c r="AQ154"/>
      <c r="AR154"/>
      <c r="AS154"/>
      <c r="AT154"/>
      <c r="AU154"/>
    </row>
    <row r="155" spans="1:47" ht="16.5" x14ac:dyDescent="0.3">
      <c r="A155" s="75"/>
      <c r="B155" s="75"/>
      <c r="C155" s="75"/>
      <c r="D155" s="75"/>
      <c r="E155" s="75"/>
      <c r="AP155"/>
      <c r="AQ155"/>
      <c r="AR155"/>
      <c r="AS155"/>
      <c r="AT155"/>
      <c r="AU155"/>
    </row>
    <row r="156" spans="1:47" ht="16.5" x14ac:dyDescent="0.3">
      <c r="A156" s="75"/>
      <c r="B156" s="75"/>
      <c r="C156" s="75"/>
      <c r="D156" s="75"/>
      <c r="E156" s="75"/>
      <c r="AP156"/>
      <c r="AQ156"/>
      <c r="AR156"/>
      <c r="AS156"/>
      <c r="AT156"/>
      <c r="AU156"/>
    </row>
    <row r="157" spans="1:47" ht="16.5" x14ac:dyDescent="0.3">
      <c r="A157" s="75"/>
      <c r="B157" s="75"/>
      <c r="C157" s="75"/>
      <c r="D157" s="75"/>
      <c r="E157" s="75"/>
      <c r="AP157"/>
      <c r="AQ157"/>
      <c r="AR157"/>
      <c r="AS157"/>
      <c r="AT157"/>
      <c r="AU157"/>
    </row>
    <row r="158" spans="1:47" ht="16.5" x14ac:dyDescent="0.3">
      <c r="A158" s="75"/>
      <c r="B158" s="75"/>
      <c r="C158" s="75"/>
      <c r="D158" s="75"/>
      <c r="E158" s="75"/>
      <c r="AP158"/>
      <c r="AQ158"/>
      <c r="AR158"/>
      <c r="AS158"/>
      <c r="AT158"/>
      <c r="AU158"/>
    </row>
    <row r="159" spans="1:47" ht="16.5" x14ac:dyDescent="0.3">
      <c r="A159" s="75"/>
      <c r="B159" s="75"/>
      <c r="C159" s="75"/>
      <c r="D159" s="75"/>
      <c r="E159" s="75"/>
      <c r="AP159"/>
      <c r="AQ159"/>
      <c r="AR159"/>
      <c r="AS159"/>
      <c r="AT159"/>
      <c r="AU159"/>
    </row>
    <row r="160" spans="1:47" ht="16.5" x14ac:dyDescent="0.3">
      <c r="A160" s="75"/>
      <c r="B160" s="75"/>
      <c r="C160" s="75"/>
      <c r="D160" s="75"/>
      <c r="E160" s="75"/>
      <c r="AP160"/>
      <c r="AQ160"/>
      <c r="AR160"/>
      <c r="AS160"/>
      <c r="AT160"/>
      <c r="AU160"/>
    </row>
    <row r="161" spans="1:47" ht="16.5" x14ac:dyDescent="0.3">
      <c r="A161" s="75"/>
      <c r="B161" s="75"/>
      <c r="C161" s="75"/>
      <c r="D161" s="75"/>
      <c r="E161" s="75"/>
      <c r="AP161"/>
      <c r="AQ161"/>
      <c r="AR161"/>
      <c r="AS161"/>
      <c r="AT161"/>
      <c r="AU161"/>
    </row>
    <row r="162" spans="1:47" ht="16.5" x14ac:dyDescent="0.3">
      <c r="A162" s="75"/>
      <c r="B162" s="75"/>
      <c r="C162" s="75"/>
      <c r="D162" s="75"/>
      <c r="E162" s="75"/>
      <c r="AP162"/>
      <c r="AQ162"/>
      <c r="AR162"/>
      <c r="AS162"/>
      <c r="AT162"/>
      <c r="AU162"/>
    </row>
    <row r="163" spans="1:47" ht="16.5" x14ac:dyDescent="0.3">
      <c r="A163" s="75"/>
      <c r="B163" s="75"/>
      <c r="C163" s="75"/>
      <c r="D163" s="75"/>
      <c r="E163" s="75"/>
      <c r="AP163"/>
      <c r="AQ163"/>
      <c r="AR163"/>
      <c r="AS163"/>
      <c r="AT163"/>
      <c r="AU163"/>
    </row>
    <row r="164" spans="1:47" ht="16.5" x14ac:dyDescent="0.3">
      <c r="A164" s="75"/>
      <c r="B164" s="75"/>
      <c r="C164" s="75"/>
      <c r="D164" s="75"/>
      <c r="E164" s="75"/>
      <c r="AP164"/>
      <c r="AQ164"/>
      <c r="AR164"/>
      <c r="AS164"/>
      <c r="AT164"/>
      <c r="AU164"/>
    </row>
    <row r="165" spans="1:47" ht="16.5" x14ac:dyDescent="0.3">
      <c r="A165" s="75"/>
      <c r="B165" s="75"/>
      <c r="C165" s="75"/>
      <c r="D165" s="75"/>
      <c r="E165" s="75"/>
      <c r="AP165"/>
      <c r="AQ165"/>
      <c r="AR165"/>
      <c r="AS165"/>
      <c r="AT165"/>
      <c r="AU165"/>
    </row>
    <row r="166" spans="1:47" ht="16.5" x14ac:dyDescent="0.3">
      <c r="A166" s="75"/>
      <c r="B166" s="75"/>
      <c r="C166" s="75"/>
      <c r="D166" s="75"/>
      <c r="E166" s="75"/>
      <c r="AP166"/>
      <c r="AQ166"/>
      <c r="AR166"/>
      <c r="AS166"/>
      <c r="AT166"/>
      <c r="AU166"/>
    </row>
    <row r="167" spans="1:47" ht="16.5" x14ac:dyDescent="0.3">
      <c r="A167" s="75"/>
      <c r="B167" s="75"/>
      <c r="C167" s="75"/>
      <c r="D167" s="75"/>
      <c r="E167" s="75"/>
      <c r="AP167"/>
      <c r="AQ167"/>
      <c r="AR167"/>
      <c r="AS167"/>
      <c r="AT167"/>
      <c r="AU167"/>
    </row>
    <row r="168" spans="1:47" ht="16.5" x14ac:dyDescent="0.3">
      <c r="A168" s="75"/>
      <c r="B168" s="75"/>
      <c r="C168" s="75"/>
      <c r="D168" s="75"/>
      <c r="E168" s="75"/>
      <c r="AP168"/>
      <c r="AQ168"/>
      <c r="AR168"/>
      <c r="AS168"/>
      <c r="AT168"/>
      <c r="AU168"/>
    </row>
    <row r="169" spans="1:47" ht="16.5" x14ac:dyDescent="0.3">
      <c r="A169" s="75"/>
      <c r="B169" s="75"/>
      <c r="C169" s="75"/>
      <c r="D169" s="75"/>
      <c r="E169" s="75"/>
      <c r="AP169"/>
      <c r="AQ169"/>
      <c r="AR169"/>
      <c r="AS169"/>
      <c r="AT169"/>
      <c r="AU169"/>
    </row>
    <row r="170" spans="1:47" ht="16.5" x14ac:dyDescent="0.3">
      <c r="A170" s="75"/>
      <c r="B170" s="75"/>
      <c r="C170" s="75"/>
      <c r="D170" s="75"/>
      <c r="E170" s="75"/>
      <c r="AP170"/>
      <c r="AQ170"/>
      <c r="AR170"/>
      <c r="AS170"/>
      <c r="AT170"/>
      <c r="AU170"/>
    </row>
    <row r="171" spans="1:47" ht="16.5" x14ac:dyDescent="0.3">
      <c r="A171" s="75"/>
      <c r="B171" s="75"/>
      <c r="C171" s="75"/>
      <c r="D171" s="75"/>
      <c r="E171" s="75"/>
      <c r="AP171"/>
      <c r="AQ171"/>
      <c r="AR171"/>
      <c r="AS171"/>
      <c r="AT171"/>
      <c r="AU171"/>
    </row>
    <row r="172" spans="1:47" ht="16.5" x14ac:dyDescent="0.3">
      <c r="A172" s="75"/>
      <c r="B172" s="75"/>
      <c r="C172" s="75"/>
      <c r="D172" s="75"/>
      <c r="E172" s="75"/>
      <c r="AP172"/>
      <c r="AQ172"/>
      <c r="AR172"/>
      <c r="AS172"/>
      <c r="AT172"/>
      <c r="AU172"/>
    </row>
    <row r="173" spans="1:47" ht="16.5" x14ac:dyDescent="0.3">
      <c r="A173" s="75"/>
      <c r="B173" s="75"/>
      <c r="C173" s="75"/>
      <c r="D173" s="75"/>
      <c r="E173" s="75"/>
      <c r="AP173"/>
      <c r="AQ173"/>
      <c r="AR173"/>
      <c r="AS173"/>
      <c r="AT173"/>
      <c r="AU173"/>
    </row>
    <row r="174" spans="1:47" ht="16.5" x14ac:dyDescent="0.3">
      <c r="A174" s="75"/>
      <c r="B174" s="75"/>
      <c r="C174" s="75"/>
      <c r="D174" s="75"/>
      <c r="E174" s="75"/>
      <c r="AP174"/>
      <c r="AQ174"/>
      <c r="AR174"/>
      <c r="AS174"/>
      <c r="AT174"/>
      <c r="AU174"/>
    </row>
    <row r="175" spans="1:47" ht="16.5" x14ac:dyDescent="0.3">
      <c r="A175" s="75"/>
      <c r="B175" s="75"/>
      <c r="C175" s="75"/>
      <c r="D175" s="75"/>
      <c r="E175" s="75"/>
      <c r="AP175"/>
      <c r="AQ175"/>
      <c r="AR175"/>
      <c r="AS175"/>
      <c r="AT175"/>
      <c r="AU175"/>
    </row>
    <row r="176" spans="1:47" ht="16.5" x14ac:dyDescent="0.3">
      <c r="A176" s="75"/>
      <c r="B176" s="75"/>
      <c r="C176" s="75"/>
      <c r="D176" s="75"/>
      <c r="E176" s="75"/>
      <c r="AP176"/>
      <c r="AQ176"/>
      <c r="AR176"/>
      <c r="AS176"/>
      <c r="AT176"/>
      <c r="AU176"/>
    </row>
    <row r="177" spans="1:47" ht="16.5" x14ac:dyDescent="0.3">
      <c r="A177" s="75"/>
      <c r="B177" s="75"/>
      <c r="C177" s="75"/>
      <c r="D177" s="75"/>
      <c r="E177" s="75"/>
      <c r="AP177"/>
      <c r="AQ177"/>
      <c r="AR177"/>
      <c r="AS177"/>
      <c r="AT177"/>
      <c r="AU177"/>
    </row>
    <row r="178" spans="1:47" ht="16.5" x14ac:dyDescent="0.3">
      <c r="A178" s="75"/>
      <c r="B178" s="75"/>
      <c r="C178" s="75"/>
      <c r="D178" s="75"/>
      <c r="E178" s="75"/>
      <c r="AP178"/>
      <c r="AQ178"/>
      <c r="AR178"/>
      <c r="AS178"/>
      <c r="AT178"/>
      <c r="AU178"/>
    </row>
    <row r="179" spans="1:47" ht="16.5" x14ac:dyDescent="0.3">
      <c r="A179" s="75"/>
      <c r="B179" s="75"/>
      <c r="C179" s="75"/>
      <c r="D179" s="75"/>
      <c r="E179" s="75"/>
      <c r="AP179"/>
      <c r="AQ179"/>
      <c r="AR179"/>
      <c r="AS179"/>
      <c r="AT179"/>
      <c r="AU179"/>
    </row>
    <row r="180" spans="1:47" ht="16.5" x14ac:dyDescent="0.3">
      <c r="A180" s="75"/>
      <c r="B180" s="75"/>
      <c r="C180" s="75"/>
      <c r="D180" s="75"/>
      <c r="E180" s="75"/>
      <c r="AP180"/>
      <c r="AQ180"/>
      <c r="AR180"/>
      <c r="AS180"/>
      <c r="AT180"/>
      <c r="AU180"/>
    </row>
    <row r="181" spans="1:47" ht="16.5" x14ac:dyDescent="0.3">
      <c r="A181" s="75"/>
      <c r="B181" s="75"/>
      <c r="C181" s="75"/>
      <c r="D181" s="75"/>
      <c r="E181" s="75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83"/>
  <sheetViews>
    <sheetView zoomScale="202" zoomScaleNormal="202" workbookViewId="0">
      <selection activeCell="O13" sqref="O13"/>
    </sheetView>
  </sheetViews>
  <sheetFormatPr defaultColWidth="9.140625" defaultRowHeight="13.5" x14ac:dyDescent="0.25"/>
  <cols>
    <col min="1" max="1" width="6.7109375" style="94" bestFit="1" customWidth="1"/>
    <col min="2" max="2" width="6.7109375" style="94" customWidth="1"/>
    <col min="3" max="3" width="8.140625" style="127" bestFit="1" customWidth="1"/>
    <col min="4" max="4" width="12.140625" style="127" bestFit="1" customWidth="1"/>
    <col min="5" max="5" width="11.5703125" style="127" bestFit="1" customWidth="1"/>
    <col min="6" max="6" width="11.5703125" style="94" bestFit="1" customWidth="1"/>
    <col min="7" max="7" width="9.5703125" style="94" bestFit="1" customWidth="1"/>
    <col min="8" max="8" width="9.7109375" style="94" bestFit="1" customWidth="1"/>
    <col min="9" max="10" width="9.140625" style="94"/>
    <col min="11" max="11" width="9.140625" style="94" customWidth="1"/>
    <col min="12" max="12" width="14.5703125" style="94" bestFit="1" customWidth="1"/>
    <col min="13" max="16384" width="9.140625" style="94"/>
  </cols>
  <sheetData>
    <row r="1" spans="1:25" ht="18.75" x14ac:dyDescent="0.3">
      <c r="E1" s="138" t="s">
        <v>51</v>
      </c>
      <c r="F1" s="138" t="s">
        <v>53</v>
      </c>
      <c r="G1" s="138" t="s">
        <v>93</v>
      </c>
      <c r="H1" s="138" t="s">
        <v>27</v>
      </c>
      <c r="J1" s="155" t="s">
        <v>107</v>
      </c>
      <c r="K1" s="154"/>
      <c r="L1" s="155" t="s">
        <v>108</v>
      </c>
      <c r="M1" s="155"/>
      <c r="N1" s="155"/>
      <c r="O1" s="155"/>
      <c r="P1" s="155"/>
      <c r="Q1" s="154"/>
      <c r="R1" s="155"/>
      <c r="S1" s="155"/>
      <c r="T1" s="156"/>
    </row>
    <row r="2" spans="1:25" ht="15" x14ac:dyDescent="0.25">
      <c r="E2" s="139">
        <f>INTERCEPT($D$6:$D$76,$A$6:$A$76)</f>
        <v>1632.8431656606335</v>
      </c>
      <c r="F2" s="139">
        <f>SLOPE($D$6:$D$76,$A$6:$A$76)</f>
        <v>183.58248155600268</v>
      </c>
      <c r="G2" s="140">
        <f>RSQ($D$6:$D$76,$A$6:$A$76)</f>
        <v>0.99744263110748199</v>
      </c>
      <c r="H2" s="139">
        <f>STEYX($D$6:$D$76,$A$6:$A$76)</f>
        <v>193.24721166440082</v>
      </c>
      <c r="J2" s="127" t="s">
        <v>96</v>
      </c>
      <c r="K2" s="127" t="s">
        <v>95</v>
      </c>
      <c r="L2" s="127" t="s">
        <v>97</v>
      </c>
      <c r="M2" s="94" t="s">
        <v>109</v>
      </c>
    </row>
    <row r="3" spans="1:25" x14ac:dyDescent="0.25">
      <c r="A3" s="141" t="str">
        <f>[1]ArdiData!A2</f>
        <v>Per.</v>
      </c>
      <c r="B3" s="141"/>
      <c r="C3" s="116" t="str">
        <f>[1]ArdiData!D2</f>
        <v>Trend&amp;S</v>
      </c>
      <c r="D3" s="127" t="s">
        <v>92</v>
      </c>
      <c r="E3" s="94" t="s">
        <v>94</v>
      </c>
      <c r="F3" s="94" t="s">
        <v>95</v>
      </c>
      <c r="G3" s="94" t="s">
        <v>96</v>
      </c>
      <c r="H3" s="94" t="s">
        <v>98</v>
      </c>
      <c r="J3" s="127">
        <v>1</v>
      </c>
      <c r="K3" s="142">
        <f>AVERAGEIF($G$4:$G$78,J3,$F$4:$F$78)</f>
        <v>0.89330400921186581</v>
      </c>
      <c r="L3" s="127">
        <f>K3/$K$8</f>
        <v>0.88982921698161199</v>
      </c>
      <c r="M3" s="94" t="s">
        <v>110</v>
      </c>
    </row>
    <row r="4" spans="1:25" ht="15" x14ac:dyDescent="0.3">
      <c r="A4" s="141">
        <f>[1]ArdiData!A3</f>
        <v>1</v>
      </c>
      <c r="B4" s="143">
        <f ca="1">'0.ArdiData'!D3</f>
        <v>27</v>
      </c>
      <c r="C4" s="144">
        <f>Y4</f>
        <v>1756</v>
      </c>
      <c r="E4" s="145">
        <f>$E$2+$F$2*A4</f>
        <v>1816.4256472166362</v>
      </c>
      <c r="F4" s="149">
        <f>C4/E4</f>
        <v>0.96673376237049491</v>
      </c>
      <c r="G4" s="149">
        <f>IF(MOD(A4,5)&lt;&gt;0,MOD(A4,5),5)</f>
        <v>1</v>
      </c>
      <c r="H4" s="146">
        <f>VLOOKUP(G4,$J$3:$L$7,3)*E4</f>
        <v>1616.3086113680972</v>
      </c>
      <c r="J4" s="127">
        <v>2</v>
      </c>
      <c r="K4" s="142">
        <f t="shared" ref="K4:K7" si="0">AVERAGEIF($G$4:$G$78,J4,$F$4:$F$78)</f>
        <v>0.91119395326391028</v>
      </c>
      <c r="L4" s="127">
        <f t="shared" ref="L4:L7" si="1">K4/$K$8</f>
        <v>0.90764957236288957</v>
      </c>
      <c r="M4" s="94" t="s">
        <v>111</v>
      </c>
      <c r="Y4" s="144">
        <v>1756</v>
      </c>
    </row>
    <row r="5" spans="1:25" ht="15" x14ac:dyDescent="0.3">
      <c r="A5" s="141">
        <f>[1]ArdiData!A4</f>
        <v>2</v>
      </c>
      <c r="B5" s="143">
        <f ca="1">'0.ArdiData'!D4</f>
        <v>42</v>
      </c>
      <c r="C5" s="144">
        <f t="shared" ref="C5:C68" si="2">Y5</f>
        <v>1962</v>
      </c>
      <c r="E5" s="145">
        <f t="shared" ref="E5:E68" si="3">$E$2+$F$2*A5</f>
        <v>2000.0081287726389</v>
      </c>
      <c r="F5" s="149">
        <f t="shared" ref="F5:F68" si="4">C5/E5</f>
        <v>0.98099601285322591</v>
      </c>
      <c r="G5" s="149">
        <f t="shared" ref="G5:G68" si="5">IF(MOD(A5,5)&lt;&gt;0,MOD(A5,5),5)</f>
        <v>2</v>
      </c>
      <c r="H5" s="146">
        <f t="shared" ref="H5:H68" si="6">VLOOKUP(G5,$J$3:$L$7,3)*E5</f>
        <v>1815.3065228027885</v>
      </c>
      <c r="J5" s="127">
        <v>3</v>
      </c>
      <c r="K5" s="142">
        <f t="shared" si="0"/>
        <v>1.0072103902501437</v>
      </c>
      <c r="L5" s="127">
        <f t="shared" si="1"/>
        <v>1.0032925226460792</v>
      </c>
      <c r="M5" s="94" t="s">
        <v>112</v>
      </c>
      <c r="Y5" s="144">
        <v>1962</v>
      </c>
    </row>
    <row r="6" spans="1:25" ht="15" x14ac:dyDescent="0.3">
      <c r="A6" s="141">
        <f>[1]ArdiData!A5</f>
        <v>3</v>
      </c>
      <c r="B6" s="143">
        <f ca="1">'0.ArdiData'!D5</f>
        <v>46</v>
      </c>
      <c r="C6" s="144">
        <f t="shared" si="2"/>
        <v>2071</v>
      </c>
      <c r="D6" s="147">
        <f>AVERAGE(C4:C8)</f>
        <v>2271.1999999999998</v>
      </c>
      <c r="E6" s="145">
        <f t="shared" si="3"/>
        <v>2183.5906103286416</v>
      </c>
      <c r="F6" s="149">
        <f t="shared" si="4"/>
        <v>0.94843785744632048</v>
      </c>
      <c r="G6" s="149">
        <f t="shared" si="5"/>
        <v>3</v>
      </c>
      <c r="H6" s="146">
        <f t="shared" si="6"/>
        <v>2190.7801318629145</v>
      </c>
      <c r="J6" s="127">
        <v>4</v>
      </c>
      <c r="K6" s="142">
        <f t="shared" si="0"/>
        <v>1.0810861830488137</v>
      </c>
      <c r="L6" s="127">
        <f t="shared" si="1"/>
        <v>1.0768809518729152</v>
      </c>
      <c r="M6" s="94" t="s">
        <v>113</v>
      </c>
      <c r="Y6" s="144">
        <v>2071</v>
      </c>
    </row>
    <row r="7" spans="1:25" ht="15" x14ac:dyDescent="0.3">
      <c r="A7" s="141">
        <f>[1]ArdiData!A6</f>
        <v>4</v>
      </c>
      <c r="B7" s="143">
        <f ca="1">'0.ArdiData'!D6</f>
        <v>33</v>
      </c>
      <c r="C7" s="144">
        <f t="shared" si="2"/>
        <v>2746</v>
      </c>
      <c r="D7" s="147">
        <f t="shared" ref="D7:D70" si="7">AVERAGE(C5:C9)</f>
        <v>2422.8000000000002</v>
      </c>
      <c r="E7" s="145">
        <f t="shared" si="3"/>
        <v>2367.1730918846442</v>
      </c>
      <c r="F7" s="149">
        <f t="shared" si="4"/>
        <v>1.1600334632959812</v>
      </c>
      <c r="G7" s="149">
        <f t="shared" si="5"/>
        <v>4</v>
      </c>
      <c r="H7" s="146">
        <f t="shared" si="6"/>
        <v>2549.1636124366873</v>
      </c>
      <c r="J7" s="127">
        <v>5</v>
      </c>
      <c r="K7" s="142">
        <f t="shared" si="0"/>
        <v>1.1267305155718652</v>
      </c>
      <c r="L7" s="127">
        <f t="shared" si="1"/>
        <v>1.1223477361365044</v>
      </c>
      <c r="M7" s="94" t="s">
        <v>114</v>
      </c>
      <c r="Y7" s="144">
        <v>2746</v>
      </c>
    </row>
    <row r="8" spans="1:25" ht="15" x14ac:dyDescent="0.3">
      <c r="A8" s="141">
        <f>[1]ArdiData!A7</f>
        <v>5</v>
      </c>
      <c r="B8" s="143">
        <f ca="1">'0.ArdiData'!D7</f>
        <v>25</v>
      </c>
      <c r="C8" s="144">
        <f t="shared" si="2"/>
        <v>2821</v>
      </c>
      <c r="D8" s="147">
        <f t="shared" si="7"/>
        <v>2559.8000000000002</v>
      </c>
      <c r="E8" s="145">
        <f t="shared" si="3"/>
        <v>2550.7555734406469</v>
      </c>
      <c r="F8" s="149">
        <f t="shared" si="4"/>
        <v>1.1059468141021553</v>
      </c>
      <c r="G8" s="149">
        <f t="shared" si="5"/>
        <v>5</v>
      </c>
      <c r="H8" s="146">
        <f t="shared" si="6"/>
        <v>2862.8347432886812</v>
      </c>
      <c r="J8" s="127"/>
      <c r="K8" s="148">
        <f>AVERAGE(K3:K7)</f>
        <v>1.0039050102693197</v>
      </c>
      <c r="L8" s="148">
        <f>AVERAGE(L3:L7)</f>
        <v>1.0000000000000002</v>
      </c>
      <c r="Y8" s="144">
        <v>2821</v>
      </c>
    </row>
    <row r="9" spans="1:25" ht="15" x14ac:dyDescent="0.3">
      <c r="A9" s="141">
        <f>[1]ArdiData!A8</f>
        <v>6</v>
      </c>
      <c r="B9" s="143">
        <f ca="1">'0.ArdiData'!D8</f>
        <v>39</v>
      </c>
      <c r="C9" s="144">
        <f t="shared" si="2"/>
        <v>2514</v>
      </c>
      <c r="D9" s="147">
        <f t="shared" si="7"/>
        <v>2845.8</v>
      </c>
      <c r="E9" s="145">
        <f t="shared" si="3"/>
        <v>2734.3380549966496</v>
      </c>
      <c r="F9" s="149">
        <f t="shared" si="4"/>
        <v>0.91941813683424756</v>
      </c>
      <c r="G9" s="149">
        <f t="shared" si="5"/>
        <v>1</v>
      </c>
      <c r="H9" s="146">
        <f t="shared" si="6"/>
        <v>2433.0938904406926</v>
      </c>
      <c r="Y9" s="144">
        <v>2514</v>
      </c>
    </row>
    <row r="10" spans="1:25" ht="15" x14ac:dyDescent="0.3">
      <c r="A10" s="141">
        <f>[1]ArdiData!A9</f>
        <v>7</v>
      </c>
      <c r="B10" s="143">
        <f ca="1">'0.ArdiData'!D9</f>
        <v>61</v>
      </c>
      <c r="C10" s="144">
        <f t="shared" si="2"/>
        <v>2647</v>
      </c>
      <c r="D10" s="147">
        <f t="shared" si="7"/>
        <v>3034.6</v>
      </c>
      <c r="E10" s="145">
        <f t="shared" si="3"/>
        <v>2917.9205365526523</v>
      </c>
      <c r="F10" s="149">
        <f t="shared" si="4"/>
        <v>0.90715287371302833</v>
      </c>
      <c r="G10" s="149">
        <f t="shared" si="5"/>
        <v>2</v>
      </c>
      <c r="H10" s="146">
        <f t="shared" si="6"/>
        <v>2648.4493271909082</v>
      </c>
      <c r="Y10" s="144">
        <v>2647</v>
      </c>
    </row>
    <row r="11" spans="1:25" ht="15" x14ac:dyDescent="0.3">
      <c r="A11" s="141">
        <f>[1]ArdiData!A10</f>
        <v>8</v>
      </c>
      <c r="B11" s="143">
        <f ca="1">'0.ArdiData'!D10</f>
        <v>33</v>
      </c>
      <c r="C11" s="144">
        <f t="shared" si="2"/>
        <v>3501</v>
      </c>
      <c r="D11" s="147">
        <f t="shared" si="7"/>
        <v>3277.6</v>
      </c>
      <c r="E11" s="145">
        <f t="shared" si="3"/>
        <v>3101.5030181086549</v>
      </c>
      <c r="F11" s="149">
        <f t="shared" si="4"/>
        <v>1.1288075425233552</v>
      </c>
      <c r="G11" s="149">
        <f t="shared" si="5"/>
        <v>3</v>
      </c>
      <c r="H11" s="146">
        <f t="shared" si="6"/>
        <v>3111.7147870326608</v>
      </c>
      <c r="Y11" s="144">
        <v>3501</v>
      </c>
    </row>
    <row r="12" spans="1:25" ht="15" x14ac:dyDescent="0.3">
      <c r="A12" s="141">
        <f>[1]ArdiData!A11</f>
        <v>9</v>
      </c>
      <c r="B12" s="143">
        <f ca="1">'0.ArdiData'!D11</f>
        <v>22</v>
      </c>
      <c r="C12" s="144">
        <f t="shared" si="2"/>
        <v>3690</v>
      </c>
      <c r="D12" s="147">
        <f t="shared" si="7"/>
        <v>3400.2</v>
      </c>
      <c r="E12" s="145">
        <f t="shared" si="3"/>
        <v>3285.0854996646576</v>
      </c>
      <c r="F12" s="149">
        <f t="shared" si="4"/>
        <v>1.1232584358540063</v>
      </c>
      <c r="G12" s="149">
        <f t="shared" si="5"/>
        <v>4</v>
      </c>
      <c r="H12" s="146">
        <f t="shared" si="6"/>
        <v>3537.6459998627879</v>
      </c>
      <c r="Y12" s="144">
        <v>3690</v>
      </c>
    </row>
    <row r="13" spans="1:25" ht="15" x14ac:dyDescent="0.3">
      <c r="A13" s="141">
        <f>[1]ArdiData!A12</f>
        <v>10</v>
      </c>
      <c r="B13" s="143">
        <f ca="1">'0.ArdiData'!D12</f>
        <v>48</v>
      </c>
      <c r="C13" s="144">
        <f t="shared" si="2"/>
        <v>4036</v>
      </c>
      <c r="D13" s="147">
        <f t="shared" si="7"/>
        <v>3516.2</v>
      </c>
      <c r="E13" s="145">
        <f t="shared" si="3"/>
        <v>3468.6679812206603</v>
      </c>
      <c r="F13" s="149">
        <f t="shared" si="4"/>
        <v>1.16355904394738</v>
      </c>
      <c r="G13" s="149">
        <f t="shared" si="5"/>
        <v>5</v>
      </c>
      <c r="H13" s="146">
        <f t="shared" si="6"/>
        <v>3893.051656132187</v>
      </c>
      <c r="Y13" s="144">
        <v>4036</v>
      </c>
    </row>
    <row r="14" spans="1:25" ht="15" x14ac:dyDescent="0.3">
      <c r="A14" s="141">
        <f>[1]ArdiData!A13</f>
        <v>11</v>
      </c>
      <c r="B14" s="143">
        <f ca="1">'0.ArdiData'!D13</f>
        <v>50</v>
      </c>
      <c r="C14" s="144">
        <f t="shared" si="2"/>
        <v>3127</v>
      </c>
      <c r="D14" s="147">
        <f t="shared" si="7"/>
        <v>3651.2</v>
      </c>
      <c r="E14" s="145">
        <f t="shared" si="3"/>
        <v>3652.250462776663</v>
      </c>
      <c r="F14" s="149">
        <f t="shared" si="4"/>
        <v>0.85618443528724053</v>
      </c>
      <c r="G14" s="149">
        <f t="shared" si="5"/>
        <v>1</v>
      </c>
      <c r="H14" s="146">
        <f t="shared" si="6"/>
        <v>3249.8791695132882</v>
      </c>
      <c r="Y14" s="144">
        <v>3127</v>
      </c>
    </row>
    <row r="15" spans="1:25" ht="15" x14ac:dyDescent="0.3">
      <c r="A15" s="141">
        <f>[1]ArdiData!A14</f>
        <v>12</v>
      </c>
      <c r="B15" s="143">
        <f ca="1">'0.ArdiData'!D14</f>
        <v>38</v>
      </c>
      <c r="C15" s="144">
        <f t="shared" si="2"/>
        <v>3227</v>
      </c>
      <c r="D15" s="147">
        <f t="shared" si="7"/>
        <v>3858</v>
      </c>
      <c r="E15" s="145">
        <f t="shared" si="3"/>
        <v>3835.8329443326656</v>
      </c>
      <c r="F15" s="149">
        <f t="shared" si="4"/>
        <v>0.84127751308038612</v>
      </c>
      <c r="G15" s="149">
        <f t="shared" si="5"/>
        <v>2</v>
      </c>
      <c r="H15" s="146">
        <f t="shared" si="6"/>
        <v>3481.5921315790274</v>
      </c>
      <c r="Y15" s="144">
        <v>3227</v>
      </c>
    </row>
    <row r="16" spans="1:25" ht="15" x14ac:dyDescent="0.3">
      <c r="A16" s="141">
        <f>[1]ArdiData!A15</f>
        <v>13</v>
      </c>
      <c r="B16" s="143">
        <f ca="1">'0.ArdiData'!D15</f>
        <v>26</v>
      </c>
      <c r="C16" s="144">
        <f t="shared" si="2"/>
        <v>4176</v>
      </c>
      <c r="D16" s="147">
        <f t="shared" si="7"/>
        <v>4070.2</v>
      </c>
      <c r="E16" s="145">
        <f t="shared" si="3"/>
        <v>4019.4154258886683</v>
      </c>
      <c r="F16" s="149">
        <f t="shared" si="4"/>
        <v>1.0389570515908322</v>
      </c>
      <c r="G16" s="149">
        <f t="shared" si="5"/>
        <v>3</v>
      </c>
      <c r="H16" s="146">
        <f t="shared" si="6"/>
        <v>4032.6494422024066</v>
      </c>
      <c r="Y16" s="144">
        <v>4176</v>
      </c>
    </row>
    <row r="17" spans="1:25" ht="15" x14ac:dyDescent="0.3">
      <c r="A17" s="141">
        <f>[1]ArdiData!A16</f>
        <v>14</v>
      </c>
      <c r="B17" s="143">
        <f ca="1">'0.ArdiData'!D16</f>
        <v>44</v>
      </c>
      <c r="C17" s="144">
        <f t="shared" si="2"/>
        <v>4724</v>
      </c>
      <c r="D17" s="147">
        <f t="shared" si="7"/>
        <v>4243.2</v>
      </c>
      <c r="E17" s="145">
        <f t="shared" si="3"/>
        <v>4202.997907444671</v>
      </c>
      <c r="F17" s="149">
        <f t="shared" si="4"/>
        <v>1.1239596364377176</v>
      </c>
      <c r="G17" s="149">
        <f t="shared" si="5"/>
        <v>4</v>
      </c>
      <c r="H17" s="146">
        <f t="shared" si="6"/>
        <v>4526.128387288888</v>
      </c>
      <c r="Y17" s="144">
        <v>4724</v>
      </c>
    </row>
    <row r="18" spans="1:25" ht="15" x14ac:dyDescent="0.3">
      <c r="A18" s="141">
        <f>[1]ArdiData!A17</f>
        <v>15</v>
      </c>
      <c r="B18" s="143">
        <f ca="1">'0.ArdiData'!D17</f>
        <v>74</v>
      </c>
      <c r="C18" s="144">
        <f t="shared" si="2"/>
        <v>5097</v>
      </c>
      <c r="D18" s="147">
        <f t="shared" si="7"/>
        <v>4451.8</v>
      </c>
      <c r="E18" s="145">
        <f t="shared" si="3"/>
        <v>4386.5803890006737</v>
      </c>
      <c r="F18" s="149">
        <f t="shared" si="4"/>
        <v>1.1619529446629315</v>
      </c>
      <c r="G18" s="149">
        <f t="shared" si="5"/>
        <v>5</v>
      </c>
      <c r="H18" s="146">
        <f t="shared" si="6"/>
        <v>4923.2685689756927</v>
      </c>
      <c r="Y18" s="144">
        <v>5097</v>
      </c>
    </row>
    <row r="19" spans="1:25" ht="15" x14ac:dyDescent="0.3">
      <c r="A19" s="141">
        <f>[1]ArdiData!A18</f>
        <v>16</v>
      </c>
      <c r="B19" s="143">
        <f ca="1">'0.ArdiData'!D18</f>
        <v>29</v>
      </c>
      <c r="C19" s="144">
        <f t="shared" si="2"/>
        <v>3992</v>
      </c>
      <c r="D19" s="147">
        <f t="shared" si="7"/>
        <v>4687</v>
      </c>
      <c r="E19" s="145">
        <f t="shared" si="3"/>
        <v>4570.1628705566764</v>
      </c>
      <c r="F19" s="149">
        <f t="shared" si="4"/>
        <v>0.87349184549165704</v>
      </c>
      <c r="G19" s="149">
        <f t="shared" si="5"/>
        <v>1</v>
      </c>
      <c r="H19" s="146">
        <f t="shared" si="6"/>
        <v>4066.6644485858833</v>
      </c>
      <c r="Y19" s="144">
        <v>3992</v>
      </c>
    </row>
    <row r="20" spans="1:25" ht="15" x14ac:dyDescent="0.3">
      <c r="A20" s="141">
        <f>[1]ArdiData!A19</f>
        <v>17</v>
      </c>
      <c r="B20" s="143">
        <f ca="1">'0.ArdiData'!D19</f>
        <v>48</v>
      </c>
      <c r="C20" s="144">
        <f t="shared" si="2"/>
        <v>4270</v>
      </c>
      <c r="D20" s="147">
        <f t="shared" si="7"/>
        <v>4842.6000000000004</v>
      </c>
      <c r="E20" s="145">
        <f t="shared" si="3"/>
        <v>4753.745352112679</v>
      </c>
      <c r="F20" s="149">
        <f t="shared" si="4"/>
        <v>0.89823911120992395</v>
      </c>
      <c r="G20" s="149">
        <f t="shared" si="5"/>
        <v>2</v>
      </c>
      <c r="H20" s="146">
        <f t="shared" si="6"/>
        <v>4314.7349359671471</v>
      </c>
      <c r="Y20" s="144">
        <v>4270</v>
      </c>
    </row>
    <row r="21" spans="1:25" ht="15" x14ac:dyDescent="0.3">
      <c r="A21" s="141">
        <f>[1]ArdiData!A20</f>
        <v>18</v>
      </c>
      <c r="B21" s="143">
        <f ca="1">'0.ArdiData'!D20</f>
        <v>63</v>
      </c>
      <c r="C21" s="144">
        <f t="shared" si="2"/>
        <v>5352</v>
      </c>
      <c r="D21" s="147">
        <f t="shared" si="7"/>
        <v>4920</v>
      </c>
      <c r="E21" s="145">
        <f t="shared" si="3"/>
        <v>4937.3278336686817</v>
      </c>
      <c r="F21" s="149">
        <f t="shared" si="4"/>
        <v>1.0839871647784012</v>
      </c>
      <c r="G21" s="149">
        <f t="shared" si="5"/>
        <v>3</v>
      </c>
      <c r="H21" s="146">
        <f t="shared" si="6"/>
        <v>4953.5840973721524</v>
      </c>
      <c r="Y21" s="144">
        <v>5352</v>
      </c>
    </row>
    <row r="22" spans="1:25" ht="15" x14ac:dyDescent="0.3">
      <c r="A22" s="141">
        <f>[1]ArdiData!A21</f>
        <v>19</v>
      </c>
      <c r="B22" s="143">
        <f ca="1">'0.ArdiData'!D21</f>
        <v>69</v>
      </c>
      <c r="C22" s="144">
        <f t="shared" si="2"/>
        <v>5502</v>
      </c>
      <c r="D22" s="147">
        <f t="shared" si="7"/>
        <v>5034.3999999999996</v>
      </c>
      <c r="E22" s="145">
        <f t="shared" si="3"/>
        <v>5120.9103152246844</v>
      </c>
      <c r="F22" s="149">
        <f t="shared" si="4"/>
        <v>1.0744183477774099</v>
      </c>
      <c r="G22" s="149">
        <f t="shared" si="5"/>
        <v>4</v>
      </c>
      <c r="H22" s="146">
        <f t="shared" si="6"/>
        <v>5514.6107747149881</v>
      </c>
      <c r="Y22" s="144">
        <v>5502</v>
      </c>
    </row>
    <row r="23" spans="1:25" ht="15" x14ac:dyDescent="0.3">
      <c r="A23" s="141">
        <f>[1]ArdiData!A22</f>
        <v>20</v>
      </c>
      <c r="B23" s="143">
        <f ca="1">'0.ArdiData'!D22</f>
        <v>40</v>
      </c>
      <c r="C23" s="144">
        <f t="shared" si="2"/>
        <v>5484</v>
      </c>
      <c r="D23" s="147">
        <f t="shared" si="7"/>
        <v>5223.3999999999996</v>
      </c>
      <c r="E23" s="145">
        <f t="shared" si="3"/>
        <v>5304.4927967806871</v>
      </c>
      <c r="F23" s="149">
        <f t="shared" si="4"/>
        <v>1.0338405970365832</v>
      </c>
      <c r="G23" s="149">
        <f t="shared" si="5"/>
        <v>5</v>
      </c>
      <c r="H23" s="146">
        <f t="shared" si="6"/>
        <v>5953.4854818191989</v>
      </c>
      <c r="Y23" s="144">
        <v>5484</v>
      </c>
    </row>
    <row r="24" spans="1:25" ht="15" x14ac:dyDescent="0.3">
      <c r="A24" s="141">
        <f>[1]ArdiData!A23</f>
        <v>21</v>
      </c>
      <c r="B24" s="143">
        <f ca="1">'0.ArdiData'!D23</f>
        <v>38</v>
      </c>
      <c r="C24" s="144">
        <f t="shared" si="2"/>
        <v>4564</v>
      </c>
      <c r="D24" s="147">
        <f t="shared" si="7"/>
        <v>5364</v>
      </c>
      <c r="E24" s="145">
        <f t="shared" si="3"/>
        <v>5488.0752783366897</v>
      </c>
      <c r="F24" s="149">
        <f t="shared" si="4"/>
        <v>0.83162124579735064</v>
      </c>
      <c r="G24" s="149">
        <f t="shared" si="5"/>
        <v>1</v>
      </c>
      <c r="H24" s="146">
        <f t="shared" si="6"/>
        <v>4883.4497276584789</v>
      </c>
      <c r="Y24" s="144">
        <v>4564</v>
      </c>
    </row>
    <row r="25" spans="1:25" ht="15" x14ac:dyDescent="0.3">
      <c r="A25" s="141">
        <f>[1]ArdiData!A24</f>
        <v>22</v>
      </c>
      <c r="B25" s="143">
        <f ca="1">'0.ArdiData'!D24</f>
        <v>51</v>
      </c>
      <c r="C25" s="144">
        <f t="shared" si="2"/>
        <v>5215</v>
      </c>
      <c r="D25" s="147">
        <f t="shared" si="7"/>
        <v>5512.8</v>
      </c>
      <c r="E25" s="145">
        <f t="shared" si="3"/>
        <v>5671.6577598926924</v>
      </c>
      <c r="F25" s="149">
        <f t="shared" si="4"/>
        <v>0.91948425324215399</v>
      </c>
      <c r="G25" s="149">
        <f t="shared" si="5"/>
        <v>2</v>
      </c>
      <c r="H25" s="146">
        <f t="shared" si="6"/>
        <v>5147.8777403552667</v>
      </c>
      <c r="Y25" s="144">
        <v>5215</v>
      </c>
    </row>
    <row r="26" spans="1:25" ht="15" x14ac:dyDescent="0.3">
      <c r="A26" s="141">
        <f>[1]ArdiData!A25</f>
        <v>23</v>
      </c>
      <c r="B26" s="143">
        <f ca="1">'0.ArdiData'!D25</f>
        <v>63</v>
      </c>
      <c r="C26" s="144">
        <f t="shared" si="2"/>
        <v>6055</v>
      </c>
      <c r="D26" s="147">
        <f t="shared" si="7"/>
        <v>5848.6</v>
      </c>
      <c r="E26" s="145">
        <f t="shared" si="3"/>
        <v>5855.2402414486951</v>
      </c>
      <c r="F26" s="149">
        <f t="shared" si="4"/>
        <v>1.0341164068960356</v>
      </c>
      <c r="G26" s="149">
        <f t="shared" si="5"/>
        <v>3</v>
      </c>
      <c r="H26" s="146">
        <f t="shared" si="6"/>
        <v>5874.5187525418987</v>
      </c>
      <c r="Y26" s="144">
        <v>6055</v>
      </c>
    </row>
    <row r="27" spans="1:25" ht="15" x14ac:dyDescent="0.3">
      <c r="A27" s="141">
        <f>[1]ArdiData!A26</f>
        <v>24</v>
      </c>
      <c r="B27" s="143">
        <f ca="1">'0.ArdiData'!D26</f>
        <v>59</v>
      </c>
      <c r="C27" s="144">
        <f t="shared" si="2"/>
        <v>6246</v>
      </c>
      <c r="D27" s="147">
        <f t="shared" si="7"/>
        <v>6154</v>
      </c>
      <c r="E27" s="145">
        <f t="shared" si="3"/>
        <v>6038.8227230046978</v>
      </c>
      <c r="F27" s="149">
        <f t="shared" si="4"/>
        <v>1.0343075606783534</v>
      </c>
      <c r="G27" s="149">
        <f t="shared" si="5"/>
        <v>4</v>
      </c>
      <c r="H27" s="146">
        <f t="shared" si="6"/>
        <v>6503.0931621410891</v>
      </c>
      <c r="Y27" s="144">
        <v>6246</v>
      </c>
    </row>
    <row r="28" spans="1:25" ht="15" x14ac:dyDescent="0.3">
      <c r="A28" s="141">
        <f>[1]ArdiData!A27</f>
        <v>25</v>
      </c>
      <c r="B28" s="143">
        <f ca="1">'0.ArdiData'!D27</f>
        <v>34</v>
      </c>
      <c r="C28" s="144">
        <f t="shared" si="2"/>
        <v>7163</v>
      </c>
      <c r="D28" s="147">
        <f t="shared" si="7"/>
        <v>6309</v>
      </c>
      <c r="E28" s="145">
        <f t="shared" si="3"/>
        <v>6222.4052045607004</v>
      </c>
      <c r="F28" s="149">
        <f t="shared" si="4"/>
        <v>1.1511625753253569</v>
      </c>
      <c r="G28" s="149">
        <f t="shared" si="5"/>
        <v>5</v>
      </c>
      <c r="H28" s="146">
        <f t="shared" si="6"/>
        <v>6983.702394662705</v>
      </c>
      <c r="Y28" s="144">
        <v>7163</v>
      </c>
    </row>
    <row r="29" spans="1:25" ht="15" x14ac:dyDescent="0.3">
      <c r="A29" s="141">
        <f>[1]ArdiData!A28</f>
        <v>26</v>
      </c>
      <c r="B29" s="143">
        <f ca="1">'0.ArdiData'!D28</f>
        <v>69</v>
      </c>
      <c r="C29" s="144">
        <f t="shared" si="2"/>
        <v>6091</v>
      </c>
      <c r="D29" s="147">
        <f t="shared" si="7"/>
        <v>6427.8</v>
      </c>
      <c r="E29" s="145">
        <f t="shared" si="3"/>
        <v>6405.9876861167031</v>
      </c>
      <c r="F29" s="149">
        <f t="shared" si="4"/>
        <v>0.95082917708390913</v>
      </c>
      <c r="G29" s="149">
        <f t="shared" si="5"/>
        <v>1</v>
      </c>
      <c r="H29" s="146">
        <f t="shared" si="6"/>
        <v>5700.2350067310745</v>
      </c>
      <c r="Y29" s="144">
        <v>6091</v>
      </c>
    </row>
    <row r="30" spans="1:25" ht="15" x14ac:dyDescent="0.3">
      <c r="A30" s="141">
        <f>[1]ArdiData!A29</f>
        <v>27</v>
      </c>
      <c r="B30" s="143">
        <f ca="1">'0.ArdiData'!D29</f>
        <v>66</v>
      </c>
      <c r="C30" s="144">
        <f t="shared" si="2"/>
        <v>5990</v>
      </c>
      <c r="D30" s="147">
        <f t="shared" si="7"/>
        <v>6675</v>
      </c>
      <c r="E30" s="145">
        <f t="shared" si="3"/>
        <v>6589.5701676727058</v>
      </c>
      <c r="F30" s="149">
        <f t="shared" si="4"/>
        <v>0.90901224929448454</v>
      </c>
      <c r="G30" s="149">
        <f t="shared" si="5"/>
        <v>2</v>
      </c>
      <c r="H30" s="146">
        <f t="shared" si="6"/>
        <v>5981.0205447433855</v>
      </c>
      <c r="Y30" s="144">
        <v>5990</v>
      </c>
    </row>
    <row r="31" spans="1:25" ht="15" x14ac:dyDescent="0.3">
      <c r="A31" s="141">
        <f>[1]ArdiData!A30</f>
        <v>28</v>
      </c>
      <c r="B31" s="143">
        <f ca="1">'0.ArdiData'!D30</f>
        <v>59</v>
      </c>
      <c r="C31" s="144">
        <f t="shared" si="2"/>
        <v>6649</v>
      </c>
      <c r="D31" s="147">
        <f t="shared" si="7"/>
        <v>6739.4</v>
      </c>
      <c r="E31" s="145">
        <f t="shared" si="3"/>
        <v>6773.1526492287085</v>
      </c>
      <c r="F31" s="149">
        <f t="shared" si="4"/>
        <v>0.98166988761978569</v>
      </c>
      <c r="G31" s="149">
        <f t="shared" si="5"/>
        <v>3</v>
      </c>
      <c r="H31" s="146">
        <f t="shared" si="6"/>
        <v>6795.453407711645</v>
      </c>
      <c r="Y31" s="144">
        <v>6649</v>
      </c>
    </row>
    <row r="32" spans="1:25" ht="15" x14ac:dyDescent="0.3">
      <c r="A32" s="141">
        <f>[1]ArdiData!A31</f>
        <v>29</v>
      </c>
      <c r="B32" s="143">
        <f>'0.ArdiData'!D31</f>
        <v>0</v>
      </c>
      <c r="C32" s="144">
        <f t="shared" si="2"/>
        <v>7482</v>
      </c>
      <c r="D32" s="147">
        <f t="shared" si="7"/>
        <v>6838.8</v>
      </c>
      <c r="E32" s="145">
        <f t="shared" si="3"/>
        <v>6956.7351307847111</v>
      </c>
      <c r="F32" s="149">
        <f t="shared" si="4"/>
        <v>1.075504508845091</v>
      </c>
      <c r="G32" s="149">
        <f t="shared" si="5"/>
        <v>4</v>
      </c>
      <c r="H32" s="146">
        <f t="shared" si="6"/>
        <v>7491.5755495671892</v>
      </c>
      <c r="Y32" s="144">
        <v>7482</v>
      </c>
    </row>
    <row r="33" spans="1:25" ht="15" x14ac:dyDescent="0.3">
      <c r="A33" s="141">
        <f>[1]ArdiData!A32</f>
        <v>30</v>
      </c>
      <c r="B33" s="143">
        <f>'0.ArdiData'!D32</f>
        <v>0</v>
      </c>
      <c r="C33" s="144">
        <f t="shared" si="2"/>
        <v>7485</v>
      </c>
      <c r="D33" s="147">
        <f t="shared" si="7"/>
        <v>7045.6</v>
      </c>
      <c r="E33" s="145">
        <f t="shared" si="3"/>
        <v>7140.3176123407138</v>
      </c>
      <c r="F33" s="149">
        <f t="shared" si="4"/>
        <v>1.0482726968704539</v>
      </c>
      <c r="G33" s="149">
        <f t="shared" si="5"/>
        <v>5</v>
      </c>
      <c r="H33" s="146">
        <f t="shared" si="6"/>
        <v>8013.9193075062103</v>
      </c>
      <c r="Y33" s="144">
        <v>7485</v>
      </c>
    </row>
    <row r="34" spans="1:25" ht="15" x14ac:dyDescent="0.3">
      <c r="A34" s="141">
        <f>[1]ArdiData!A33</f>
        <v>31</v>
      </c>
      <c r="B34" s="143">
        <f>'0.ArdiData'!D33</f>
        <v>0</v>
      </c>
      <c r="C34" s="144">
        <f t="shared" si="2"/>
        <v>6588</v>
      </c>
      <c r="D34" s="147">
        <f t="shared" si="7"/>
        <v>7202.6</v>
      </c>
      <c r="E34" s="145">
        <f t="shared" si="3"/>
        <v>7323.9000938967165</v>
      </c>
      <c r="F34" s="149">
        <f t="shared" si="4"/>
        <v>0.89952073561052948</v>
      </c>
      <c r="G34" s="149">
        <f t="shared" si="5"/>
        <v>1</v>
      </c>
      <c r="H34" s="146">
        <f t="shared" si="6"/>
        <v>6517.02028580367</v>
      </c>
      <c r="Y34" s="144">
        <v>6588</v>
      </c>
    </row>
    <row r="35" spans="1:25" ht="15" x14ac:dyDescent="0.3">
      <c r="A35" s="141">
        <f>[1]ArdiData!A34</f>
        <v>32</v>
      </c>
      <c r="B35" s="143">
        <f>'0.ArdiData'!D34</f>
        <v>0</v>
      </c>
      <c r="C35" s="144">
        <f t="shared" si="2"/>
        <v>7024</v>
      </c>
      <c r="D35" s="147">
        <f t="shared" si="7"/>
        <v>7338</v>
      </c>
      <c r="E35" s="145">
        <f t="shared" si="3"/>
        <v>7507.4825754527192</v>
      </c>
      <c r="F35" s="149">
        <f t="shared" si="4"/>
        <v>0.93559990708022867</v>
      </c>
      <c r="G35" s="149">
        <f t="shared" si="5"/>
        <v>2</v>
      </c>
      <c r="H35" s="146">
        <f t="shared" si="6"/>
        <v>6814.1633491315051</v>
      </c>
      <c r="Y35" s="144">
        <v>7024</v>
      </c>
    </row>
    <row r="36" spans="1:25" ht="15" x14ac:dyDescent="0.3">
      <c r="A36" s="141">
        <f>[1]ArdiData!A35</f>
        <v>33</v>
      </c>
      <c r="B36" s="143">
        <f>'0.ArdiData'!D35</f>
        <v>0</v>
      </c>
      <c r="C36" s="144">
        <f t="shared" si="2"/>
        <v>7434</v>
      </c>
      <c r="D36" s="147">
        <f t="shared" si="7"/>
        <v>7756.2</v>
      </c>
      <c r="E36" s="145">
        <f t="shared" si="3"/>
        <v>7691.0650570087219</v>
      </c>
      <c r="F36" s="149">
        <f t="shared" si="4"/>
        <v>0.96657614321251084</v>
      </c>
      <c r="G36" s="149">
        <f t="shared" si="5"/>
        <v>3</v>
      </c>
      <c r="H36" s="146">
        <f t="shared" si="6"/>
        <v>7716.3880628813913</v>
      </c>
      <c r="Y36" s="144">
        <v>7434</v>
      </c>
    </row>
    <row r="37" spans="1:25" ht="15" x14ac:dyDescent="0.3">
      <c r="A37" s="141">
        <f>[1]ArdiData!A36</f>
        <v>34</v>
      </c>
      <c r="B37" s="143">
        <f>'0.ArdiData'!D36</f>
        <v>0</v>
      </c>
      <c r="C37" s="144">
        <f t="shared" si="2"/>
        <v>8159</v>
      </c>
      <c r="D37" s="147">
        <f t="shared" si="7"/>
        <v>7808.2</v>
      </c>
      <c r="E37" s="145">
        <f t="shared" si="3"/>
        <v>7874.6475385647245</v>
      </c>
      <c r="F37" s="149">
        <f t="shared" si="4"/>
        <v>1.0361098652406611</v>
      </c>
      <c r="G37" s="149">
        <f t="shared" si="5"/>
        <v>4</v>
      </c>
      <c r="H37" s="146">
        <f t="shared" si="6"/>
        <v>8480.0579369932893</v>
      </c>
      <c r="Y37" s="144">
        <v>8159</v>
      </c>
    </row>
    <row r="38" spans="1:25" ht="15" x14ac:dyDescent="0.3">
      <c r="A38" s="141">
        <f>[1]ArdiData!A37</f>
        <v>35</v>
      </c>
      <c r="B38" s="143">
        <f>'0.ArdiData'!D37</f>
        <v>0</v>
      </c>
      <c r="C38" s="144">
        <f t="shared" si="2"/>
        <v>9576</v>
      </c>
      <c r="D38" s="147">
        <f t="shared" si="7"/>
        <v>8095.2</v>
      </c>
      <c r="E38" s="145">
        <f t="shared" si="3"/>
        <v>8058.2300201207272</v>
      </c>
      <c r="F38" s="149">
        <f t="shared" si="4"/>
        <v>1.1883502923209599</v>
      </c>
      <c r="G38" s="149">
        <f t="shared" si="5"/>
        <v>5</v>
      </c>
      <c r="H38" s="146">
        <f t="shared" si="6"/>
        <v>9044.1362203497174</v>
      </c>
      <c r="Y38" s="144">
        <v>9576</v>
      </c>
    </row>
    <row r="39" spans="1:25" ht="15" x14ac:dyDescent="0.3">
      <c r="A39" s="141">
        <f>[1]ArdiData!A38</f>
        <v>36</v>
      </c>
      <c r="B39" s="143">
        <f>'0.ArdiData'!D38</f>
        <v>0</v>
      </c>
      <c r="C39" s="144">
        <f t="shared" si="2"/>
        <v>6848</v>
      </c>
      <c r="D39" s="147">
        <f t="shared" si="7"/>
        <v>8295.7999999999993</v>
      </c>
      <c r="E39" s="145">
        <f t="shared" si="3"/>
        <v>8241.8125016767299</v>
      </c>
      <c r="F39" s="149">
        <f t="shared" si="4"/>
        <v>0.83088519650341841</v>
      </c>
      <c r="G39" s="149">
        <f t="shared" si="5"/>
        <v>1</v>
      </c>
      <c r="H39" s="146">
        <f t="shared" si="6"/>
        <v>7333.8055648762656</v>
      </c>
      <c r="Y39" s="144">
        <v>6848</v>
      </c>
    </row>
    <row r="40" spans="1:25" ht="15" x14ac:dyDescent="0.3">
      <c r="A40" s="141">
        <f>[1]ArdiData!A39</f>
        <v>37</v>
      </c>
      <c r="B40" s="143">
        <f>'0.ArdiData'!D39</f>
        <v>0</v>
      </c>
      <c r="C40" s="144">
        <f t="shared" si="2"/>
        <v>8459</v>
      </c>
      <c r="D40" s="147">
        <f t="shared" si="7"/>
        <v>8447.7999999999993</v>
      </c>
      <c r="E40" s="145">
        <f t="shared" si="3"/>
        <v>8425.3949832327326</v>
      </c>
      <c r="F40" s="149">
        <f t="shared" si="4"/>
        <v>1.0039885390339733</v>
      </c>
      <c r="G40" s="149">
        <f t="shared" si="5"/>
        <v>2</v>
      </c>
      <c r="H40" s="146">
        <f t="shared" si="6"/>
        <v>7647.3061535196248</v>
      </c>
      <c r="Y40" s="144">
        <v>8459</v>
      </c>
    </row>
    <row r="41" spans="1:25" ht="15" x14ac:dyDescent="0.3">
      <c r="A41" s="141">
        <f>[1]ArdiData!A40</f>
        <v>38</v>
      </c>
      <c r="B41" s="143">
        <f>'0.ArdiData'!D40</f>
        <v>0</v>
      </c>
      <c r="C41" s="144">
        <f t="shared" si="2"/>
        <v>8437</v>
      </c>
      <c r="D41" s="147">
        <f t="shared" si="7"/>
        <v>8541.6</v>
      </c>
      <c r="E41" s="145">
        <f t="shared" si="3"/>
        <v>8608.9774647887352</v>
      </c>
      <c r="F41" s="149">
        <f t="shared" si="4"/>
        <v>0.9800234736945086</v>
      </c>
      <c r="G41" s="149">
        <f t="shared" si="5"/>
        <v>3</v>
      </c>
      <c r="H41" s="146">
        <f t="shared" si="6"/>
        <v>8637.3227180511367</v>
      </c>
      <c r="Y41" s="144">
        <v>8437</v>
      </c>
    </row>
    <row r="42" spans="1:25" ht="15" x14ac:dyDescent="0.3">
      <c r="A42" s="141">
        <f>[1]ArdiData!A41</f>
        <v>39</v>
      </c>
      <c r="B42" s="143">
        <f>'0.ArdiData'!D41</f>
        <v>0</v>
      </c>
      <c r="C42" s="144">
        <f t="shared" si="2"/>
        <v>8919</v>
      </c>
      <c r="D42" s="147">
        <f t="shared" si="7"/>
        <v>8950.2000000000007</v>
      </c>
      <c r="E42" s="145">
        <f t="shared" si="3"/>
        <v>8792.5599463447379</v>
      </c>
      <c r="F42" s="149">
        <f t="shared" si="4"/>
        <v>1.0143803459318836</v>
      </c>
      <c r="G42" s="149">
        <f t="shared" si="5"/>
        <v>4</v>
      </c>
      <c r="H42" s="146">
        <f t="shared" si="6"/>
        <v>9468.5403244193894</v>
      </c>
      <c r="Y42" s="144">
        <v>8919</v>
      </c>
    </row>
    <row r="43" spans="1:25" ht="15" x14ac:dyDescent="0.3">
      <c r="A43" s="141">
        <f>[1]ArdiData!A42</f>
        <v>40</v>
      </c>
      <c r="B43" s="143">
        <f>'0.ArdiData'!D42</f>
        <v>0</v>
      </c>
      <c r="C43" s="144">
        <f t="shared" si="2"/>
        <v>10045</v>
      </c>
      <c r="D43" s="147">
        <f t="shared" si="7"/>
        <v>9000</v>
      </c>
      <c r="E43" s="145">
        <f t="shared" si="3"/>
        <v>8976.1424279007406</v>
      </c>
      <c r="F43" s="149">
        <f t="shared" si="4"/>
        <v>1.11907760830275</v>
      </c>
      <c r="G43" s="149">
        <f t="shared" si="5"/>
        <v>5</v>
      </c>
      <c r="H43" s="146">
        <f t="shared" si="6"/>
        <v>10074.353133193223</v>
      </c>
      <c r="Y43" s="144">
        <v>10045</v>
      </c>
    </row>
    <row r="44" spans="1:25" ht="15" x14ac:dyDescent="0.3">
      <c r="A44" s="141">
        <f>[1]ArdiData!A43</f>
        <v>41</v>
      </c>
      <c r="B44" s="143">
        <f>'0.ArdiData'!D43</f>
        <v>0</v>
      </c>
      <c r="C44" s="144">
        <f t="shared" si="2"/>
        <v>8891</v>
      </c>
      <c r="D44" s="147">
        <f t="shared" si="7"/>
        <v>9344.6</v>
      </c>
      <c r="E44" s="145">
        <f t="shared" si="3"/>
        <v>9159.7249094567433</v>
      </c>
      <c r="F44" s="149">
        <f t="shared" si="4"/>
        <v>0.97066233843122252</v>
      </c>
      <c r="G44" s="149">
        <f t="shared" si="5"/>
        <v>1</v>
      </c>
      <c r="H44" s="146">
        <f t="shared" si="6"/>
        <v>8150.5908439488603</v>
      </c>
      <c r="Y44" s="144">
        <v>8891</v>
      </c>
    </row>
    <row r="45" spans="1:25" ht="15" x14ac:dyDescent="0.3">
      <c r="A45" s="141">
        <f>[1]ArdiData!A44</f>
        <v>42</v>
      </c>
      <c r="B45" s="143">
        <f>'0.ArdiData'!D44</f>
        <v>0</v>
      </c>
      <c r="C45" s="144">
        <f t="shared" si="2"/>
        <v>8708</v>
      </c>
      <c r="D45" s="147">
        <f t="shared" si="7"/>
        <v>9561.6</v>
      </c>
      <c r="E45" s="145">
        <f t="shared" si="3"/>
        <v>9343.3073910127459</v>
      </c>
      <c r="F45" s="149">
        <f t="shared" si="4"/>
        <v>0.93200401480702189</v>
      </c>
      <c r="G45" s="149">
        <f t="shared" si="5"/>
        <v>2</v>
      </c>
      <c r="H45" s="146">
        <f t="shared" si="6"/>
        <v>8480.4489579077435</v>
      </c>
      <c r="Y45" s="144">
        <v>8708</v>
      </c>
    </row>
    <row r="46" spans="1:25" ht="15" x14ac:dyDescent="0.3">
      <c r="A46" s="141">
        <f>[1]ArdiData!A45</f>
        <v>43</v>
      </c>
      <c r="B46" s="143">
        <f>'0.ArdiData'!D45</f>
        <v>0</v>
      </c>
      <c r="C46" s="144">
        <f t="shared" si="2"/>
        <v>10160</v>
      </c>
      <c r="D46" s="147">
        <f t="shared" si="7"/>
        <v>9674.2000000000007</v>
      </c>
      <c r="E46" s="145">
        <f t="shared" si="3"/>
        <v>9526.8898725687486</v>
      </c>
      <c r="F46" s="149">
        <f t="shared" si="4"/>
        <v>1.0664550693772787</v>
      </c>
      <c r="G46" s="149">
        <f t="shared" si="5"/>
        <v>3</v>
      </c>
      <c r="H46" s="146">
        <f t="shared" si="6"/>
        <v>9558.2573732208839</v>
      </c>
      <c r="Y46" s="144">
        <v>10160</v>
      </c>
    </row>
    <row r="47" spans="1:25" ht="15" x14ac:dyDescent="0.3">
      <c r="A47" s="141">
        <f>[1]ArdiData!A46</f>
        <v>44</v>
      </c>
      <c r="B47" s="143">
        <f>'0.ArdiData'!D46</f>
        <v>0</v>
      </c>
      <c r="C47" s="144">
        <f t="shared" si="2"/>
        <v>10004</v>
      </c>
      <c r="D47" s="147">
        <f t="shared" si="7"/>
        <v>9844.4</v>
      </c>
      <c r="E47" s="145">
        <f t="shared" si="3"/>
        <v>9710.4723541247513</v>
      </c>
      <c r="F47" s="149">
        <f t="shared" si="4"/>
        <v>1.0302279472275688</v>
      </c>
      <c r="G47" s="149">
        <f t="shared" si="5"/>
        <v>4</v>
      </c>
      <c r="H47" s="146">
        <f t="shared" si="6"/>
        <v>10457.02271184549</v>
      </c>
      <c r="Y47" s="144">
        <v>10004</v>
      </c>
    </row>
    <row r="48" spans="1:25" ht="15" x14ac:dyDescent="0.3">
      <c r="A48" s="141">
        <f>[1]ArdiData!A47</f>
        <v>45</v>
      </c>
      <c r="B48" s="143">
        <f>'0.ArdiData'!D47</f>
        <v>0</v>
      </c>
      <c r="C48" s="144">
        <f t="shared" si="2"/>
        <v>10608</v>
      </c>
      <c r="D48" s="147">
        <f t="shared" si="7"/>
        <v>9758.7999999999993</v>
      </c>
      <c r="E48" s="145">
        <f t="shared" si="3"/>
        <v>9894.054835680754</v>
      </c>
      <c r="F48" s="149">
        <f t="shared" si="4"/>
        <v>1.0721590062089164</v>
      </c>
      <c r="G48" s="149">
        <f t="shared" si="5"/>
        <v>5</v>
      </c>
      <c r="H48" s="146">
        <f t="shared" si="6"/>
        <v>11104.570046036728</v>
      </c>
      <c r="Y48" s="144">
        <v>10608</v>
      </c>
    </row>
    <row r="49" spans="1:25" ht="15" x14ac:dyDescent="0.3">
      <c r="A49" s="141">
        <f>[1]ArdiData!A48</f>
        <v>46</v>
      </c>
      <c r="B49" s="143">
        <f>'0.ArdiData'!D48</f>
        <v>0</v>
      </c>
      <c r="C49" s="144">
        <f t="shared" si="2"/>
        <v>9742</v>
      </c>
      <c r="D49" s="147">
        <f t="shared" si="7"/>
        <v>9652</v>
      </c>
      <c r="E49" s="145">
        <f t="shared" si="3"/>
        <v>10077.637317236757</v>
      </c>
      <c r="F49" s="149">
        <f t="shared" si="4"/>
        <v>0.96669484059892852</v>
      </c>
      <c r="G49" s="149">
        <f t="shared" si="5"/>
        <v>1</v>
      </c>
      <c r="H49" s="146">
        <f t="shared" si="6"/>
        <v>8967.3761230214568</v>
      </c>
      <c r="Y49" s="144">
        <v>9742</v>
      </c>
    </row>
    <row r="50" spans="1:25" ht="15" x14ac:dyDescent="0.3">
      <c r="A50" s="141">
        <f>[1]ArdiData!A49</f>
        <v>47</v>
      </c>
      <c r="B50" s="143">
        <f>'0.ArdiData'!D49</f>
        <v>0</v>
      </c>
      <c r="C50" s="144">
        <f t="shared" si="2"/>
        <v>8280</v>
      </c>
      <c r="D50" s="147">
        <f t="shared" si="7"/>
        <v>9867.2000000000007</v>
      </c>
      <c r="E50" s="145">
        <f t="shared" si="3"/>
        <v>10261.219798792759</v>
      </c>
      <c r="F50" s="149">
        <f t="shared" si="4"/>
        <v>0.80692160994096906</v>
      </c>
      <c r="G50" s="149">
        <f t="shared" si="5"/>
        <v>2</v>
      </c>
      <c r="H50" s="146">
        <f t="shared" si="6"/>
        <v>9313.5917622958641</v>
      </c>
      <c r="Y50" s="144">
        <v>8280</v>
      </c>
    </row>
    <row r="51" spans="1:25" ht="15" x14ac:dyDescent="0.3">
      <c r="A51" s="141">
        <f>[1]ArdiData!A50</f>
        <v>48</v>
      </c>
      <c r="B51" s="143">
        <f>'0.ArdiData'!D50</f>
        <v>0</v>
      </c>
      <c r="C51" s="144">
        <f t="shared" si="2"/>
        <v>9626</v>
      </c>
      <c r="D51" s="147">
        <f t="shared" si="7"/>
        <v>10139.4</v>
      </c>
      <c r="E51" s="145">
        <f t="shared" si="3"/>
        <v>10444.802280348762</v>
      </c>
      <c r="F51" s="149">
        <f t="shared" si="4"/>
        <v>0.92160672281089639</v>
      </c>
      <c r="G51" s="149">
        <f t="shared" si="5"/>
        <v>3</v>
      </c>
      <c r="H51" s="146">
        <f t="shared" si="6"/>
        <v>10479.192028390629</v>
      </c>
      <c r="Y51" s="144">
        <v>9626</v>
      </c>
    </row>
    <row r="52" spans="1:25" ht="15" x14ac:dyDescent="0.3">
      <c r="A52" s="141">
        <f>[1]ArdiData!A51</f>
        <v>49</v>
      </c>
      <c r="B52" s="143">
        <f>'0.ArdiData'!D51</f>
        <v>0</v>
      </c>
      <c r="C52" s="144">
        <f t="shared" si="2"/>
        <v>11080</v>
      </c>
      <c r="D52" s="147">
        <f t="shared" si="7"/>
        <v>10297.4</v>
      </c>
      <c r="E52" s="145">
        <f t="shared" si="3"/>
        <v>10628.384761904765</v>
      </c>
      <c r="F52" s="149">
        <f t="shared" si="4"/>
        <v>1.042491427268794</v>
      </c>
      <c r="G52" s="149">
        <f t="shared" si="5"/>
        <v>4</v>
      </c>
      <c r="H52" s="146">
        <f t="shared" si="6"/>
        <v>11445.50509927159</v>
      </c>
      <c r="Y52" s="144">
        <v>11080</v>
      </c>
    </row>
    <row r="53" spans="1:25" ht="15" x14ac:dyDescent="0.3">
      <c r="A53" s="141">
        <f>[1]ArdiData!A52</f>
        <v>50</v>
      </c>
      <c r="B53" s="143">
        <f>'0.ArdiData'!D52</f>
        <v>0</v>
      </c>
      <c r="C53" s="144">
        <f t="shared" si="2"/>
        <v>11969</v>
      </c>
      <c r="D53" s="147">
        <f t="shared" si="7"/>
        <v>10579</v>
      </c>
      <c r="E53" s="145">
        <f t="shared" si="3"/>
        <v>10811.967243460767</v>
      </c>
      <c r="F53" s="149">
        <f t="shared" si="4"/>
        <v>1.1070140826813013</v>
      </c>
      <c r="G53" s="149">
        <f t="shared" si="5"/>
        <v>5</v>
      </c>
      <c r="H53" s="146">
        <f t="shared" si="6"/>
        <v>12134.786958880235</v>
      </c>
      <c r="Y53" s="144">
        <v>11969</v>
      </c>
    </row>
    <row r="54" spans="1:25" ht="15" x14ac:dyDescent="0.3">
      <c r="A54" s="141">
        <f>[1]ArdiData!A53</f>
        <v>51</v>
      </c>
      <c r="B54" s="143">
        <f>'0.ArdiData'!D53</f>
        <v>0</v>
      </c>
      <c r="C54" s="144">
        <f t="shared" si="2"/>
        <v>10532</v>
      </c>
      <c r="D54" s="147">
        <f t="shared" si="7"/>
        <v>10899</v>
      </c>
      <c r="E54" s="145">
        <f t="shared" si="3"/>
        <v>10995.54972501677</v>
      </c>
      <c r="F54" s="149">
        <f t="shared" si="4"/>
        <v>0.9578420600507026</v>
      </c>
      <c r="G54" s="149">
        <f t="shared" si="5"/>
        <v>1</v>
      </c>
      <c r="H54" s="146">
        <f t="shared" si="6"/>
        <v>9784.1614020940524</v>
      </c>
      <c r="Y54" s="144">
        <v>10532</v>
      </c>
    </row>
    <row r="55" spans="1:25" ht="15" x14ac:dyDescent="0.3">
      <c r="A55" s="141">
        <f>[1]ArdiData!A54</f>
        <v>52</v>
      </c>
      <c r="B55" s="143">
        <f>'0.ArdiData'!D54</f>
        <v>0</v>
      </c>
      <c r="C55" s="144">
        <f t="shared" si="2"/>
        <v>9688</v>
      </c>
      <c r="D55" s="147">
        <f t="shared" si="7"/>
        <v>11155.6</v>
      </c>
      <c r="E55" s="145">
        <f t="shared" si="3"/>
        <v>11179.132206572773</v>
      </c>
      <c r="F55" s="149">
        <f t="shared" si="4"/>
        <v>0.86661467285483385</v>
      </c>
      <c r="G55" s="149">
        <f t="shared" si="5"/>
        <v>2</v>
      </c>
      <c r="H55" s="146">
        <f t="shared" si="6"/>
        <v>10146.734566683983</v>
      </c>
      <c r="Y55" s="144">
        <v>9688</v>
      </c>
    </row>
    <row r="56" spans="1:25" ht="15" x14ac:dyDescent="0.3">
      <c r="A56" s="141">
        <f>[1]ArdiData!A55</f>
        <v>53</v>
      </c>
      <c r="B56" s="143">
        <f>'0.ArdiData'!D55</f>
        <v>0</v>
      </c>
      <c r="C56" s="144">
        <f t="shared" si="2"/>
        <v>11226</v>
      </c>
      <c r="D56" s="147">
        <f t="shared" si="7"/>
        <v>11263.4</v>
      </c>
      <c r="E56" s="145">
        <f t="shared" si="3"/>
        <v>11362.714688128775</v>
      </c>
      <c r="F56" s="149">
        <f t="shared" si="4"/>
        <v>0.98796813157056484</v>
      </c>
      <c r="G56" s="149">
        <f t="shared" si="5"/>
        <v>3</v>
      </c>
      <c r="H56" s="146">
        <f t="shared" si="6"/>
        <v>11400.126683560376</v>
      </c>
      <c r="Y56" s="144">
        <v>11226</v>
      </c>
    </row>
    <row r="57" spans="1:25" ht="15" x14ac:dyDescent="0.3">
      <c r="A57" s="141">
        <f>[1]ArdiData!A56</f>
        <v>54</v>
      </c>
      <c r="B57" s="143">
        <f>'0.ArdiData'!D56</f>
        <v>0</v>
      </c>
      <c r="C57" s="144">
        <f t="shared" si="2"/>
        <v>12363</v>
      </c>
      <c r="D57" s="147">
        <f t="shared" si="7"/>
        <v>11328.8</v>
      </c>
      <c r="E57" s="145">
        <f t="shared" si="3"/>
        <v>11546.297169684778</v>
      </c>
      <c r="F57" s="149">
        <f t="shared" si="4"/>
        <v>1.0707328781091401</v>
      </c>
      <c r="G57" s="149">
        <f t="shared" si="5"/>
        <v>4</v>
      </c>
      <c r="H57" s="146">
        <f t="shared" si="6"/>
        <v>12433.98748669769</v>
      </c>
      <c r="Y57" s="144">
        <v>12363</v>
      </c>
    </row>
    <row r="58" spans="1:25" ht="15" x14ac:dyDescent="0.3">
      <c r="A58" s="141">
        <f>[1]ArdiData!A57</f>
        <v>55</v>
      </c>
      <c r="B58" s="143">
        <f>'0.ArdiData'!D57</f>
        <v>0</v>
      </c>
      <c r="C58" s="144">
        <f t="shared" si="2"/>
        <v>12508</v>
      </c>
      <c r="D58" s="147">
        <f t="shared" si="7"/>
        <v>11331.2</v>
      </c>
      <c r="E58" s="145">
        <f t="shared" si="3"/>
        <v>11729.879651240781</v>
      </c>
      <c r="F58" s="149">
        <f t="shared" si="4"/>
        <v>1.0663366012179767</v>
      </c>
      <c r="G58" s="149">
        <f t="shared" si="5"/>
        <v>5</v>
      </c>
      <c r="H58" s="146">
        <f t="shared" si="6"/>
        <v>13165.00387172374</v>
      </c>
      <c r="Y58" s="144">
        <v>12508</v>
      </c>
    </row>
    <row r="59" spans="1:25" ht="15" x14ac:dyDescent="0.3">
      <c r="A59" s="141">
        <f>[1]ArdiData!A58</f>
        <v>56</v>
      </c>
      <c r="B59" s="143">
        <f>'0.ArdiData'!D58</f>
        <v>0</v>
      </c>
      <c r="C59" s="144">
        <f t="shared" si="2"/>
        <v>10859</v>
      </c>
      <c r="D59" s="147">
        <f t="shared" si="7"/>
        <v>11388</v>
      </c>
      <c r="E59" s="145">
        <f t="shared" si="3"/>
        <v>11913.462132796783</v>
      </c>
      <c r="F59" s="149">
        <f t="shared" si="4"/>
        <v>0.91148986574658797</v>
      </c>
      <c r="G59" s="149">
        <f t="shared" si="5"/>
        <v>1</v>
      </c>
      <c r="H59" s="146">
        <f t="shared" si="6"/>
        <v>10600.946681166646</v>
      </c>
      <c r="Y59" s="144">
        <v>10859</v>
      </c>
    </row>
    <row r="60" spans="1:25" ht="15" x14ac:dyDescent="0.3">
      <c r="A60" s="141">
        <f>[1]ArdiData!A59</f>
        <v>57</v>
      </c>
      <c r="B60" s="143">
        <f>'0.ArdiData'!D59</f>
        <v>0</v>
      </c>
      <c r="C60" s="144">
        <f t="shared" si="2"/>
        <v>9700</v>
      </c>
      <c r="D60" s="147">
        <f t="shared" si="7"/>
        <v>11828.6</v>
      </c>
      <c r="E60" s="145">
        <f t="shared" si="3"/>
        <v>12097.044614352786</v>
      </c>
      <c r="F60" s="149">
        <f t="shared" si="4"/>
        <v>0.80184874150924734</v>
      </c>
      <c r="G60" s="149">
        <f t="shared" si="5"/>
        <v>2</v>
      </c>
      <c r="H60" s="146">
        <f t="shared" si="6"/>
        <v>10979.877371072103</v>
      </c>
      <c r="Y60" s="144">
        <v>9700</v>
      </c>
    </row>
    <row r="61" spans="1:25" ht="15" x14ac:dyDescent="0.3">
      <c r="A61" s="141">
        <f>[1]ArdiData!A60</f>
        <v>58</v>
      </c>
      <c r="B61" s="143">
        <f>'0.ArdiData'!D60</f>
        <v>0</v>
      </c>
      <c r="C61" s="144">
        <f t="shared" si="2"/>
        <v>11510</v>
      </c>
      <c r="D61" s="147">
        <f t="shared" si="7"/>
        <v>12354.6</v>
      </c>
      <c r="E61" s="145">
        <f t="shared" si="3"/>
        <v>12280.627095908789</v>
      </c>
      <c r="F61" s="149">
        <f t="shared" si="4"/>
        <v>0.93724855498905935</v>
      </c>
      <c r="G61" s="149">
        <f t="shared" si="5"/>
        <v>3</v>
      </c>
      <c r="H61" s="146">
        <f t="shared" si="6"/>
        <v>12321.061338730122</v>
      </c>
      <c r="Y61" s="144">
        <v>11510</v>
      </c>
    </row>
    <row r="62" spans="1:25" ht="15" x14ac:dyDescent="0.3">
      <c r="A62" s="141">
        <f>[1]ArdiData!A61</f>
        <v>59</v>
      </c>
      <c r="B62" s="143">
        <f>'0.ArdiData'!D61</f>
        <v>0</v>
      </c>
      <c r="C62" s="144">
        <f t="shared" si="2"/>
        <v>14566</v>
      </c>
      <c r="D62" s="147">
        <f t="shared" si="7"/>
        <v>12180.2</v>
      </c>
      <c r="E62" s="145">
        <f t="shared" si="3"/>
        <v>12464.209577464791</v>
      </c>
      <c r="F62" s="149">
        <f t="shared" si="4"/>
        <v>1.16862604960809</v>
      </c>
      <c r="G62" s="149">
        <f t="shared" si="5"/>
        <v>4</v>
      </c>
      <c r="H62" s="146">
        <f t="shared" si="6"/>
        <v>13422.469874123792</v>
      </c>
      <c r="Y62" s="144">
        <v>14566</v>
      </c>
    </row>
    <row r="63" spans="1:25" ht="15" x14ac:dyDescent="0.3">
      <c r="A63" s="141">
        <f>[1]ArdiData!A62</f>
        <v>60</v>
      </c>
      <c r="B63" s="143">
        <f>'0.ArdiData'!D62</f>
        <v>0</v>
      </c>
      <c r="C63" s="144">
        <f t="shared" si="2"/>
        <v>15138</v>
      </c>
      <c r="D63" s="147">
        <f t="shared" si="7"/>
        <v>12693</v>
      </c>
      <c r="E63" s="145">
        <f t="shared" si="3"/>
        <v>12647.792059020794</v>
      </c>
      <c r="F63" s="149">
        <f t="shared" si="4"/>
        <v>1.1968887478034644</v>
      </c>
      <c r="G63" s="149">
        <f t="shared" si="5"/>
        <v>5</v>
      </c>
      <c r="H63" s="146">
        <f t="shared" si="6"/>
        <v>14195.220784567246</v>
      </c>
      <c r="Y63" s="144">
        <v>15138</v>
      </c>
    </row>
    <row r="64" spans="1:25" ht="15" x14ac:dyDescent="0.3">
      <c r="A64" s="141">
        <f>[1]ArdiData!A63</f>
        <v>61</v>
      </c>
      <c r="B64" s="143">
        <f>'0.ArdiData'!D63</f>
        <v>0</v>
      </c>
      <c r="C64" s="144">
        <f t="shared" si="2"/>
        <v>9987</v>
      </c>
      <c r="D64" s="147">
        <f t="shared" si="7"/>
        <v>13073.4</v>
      </c>
      <c r="E64" s="145">
        <f t="shared" si="3"/>
        <v>12831.374540576797</v>
      </c>
      <c r="F64" s="149">
        <f t="shared" si="4"/>
        <v>0.77832659068738119</v>
      </c>
      <c r="G64" s="149">
        <f t="shared" si="5"/>
        <v>1</v>
      </c>
      <c r="H64" s="146">
        <f t="shared" si="6"/>
        <v>11417.731960239242</v>
      </c>
      <c r="Y64" s="144">
        <v>9987</v>
      </c>
    </row>
    <row r="65" spans="1:25" ht="15" x14ac:dyDescent="0.3">
      <c r="A65" s="141">
        <f>[1]ArdiData!A64</f>
        <v>62</v>
      </c>
      <c r="B65" s="143">
        <f>'0.ArdiData'!D64</f>
        <v>0</v>
      </c>
      <c r="C65" s="144">
        <f t="shared" si="2"/>
        <v>12264</v>
      </c>
      <c r="D65" s="147">
        <f t="shared" si="7"/>
        <v>13102.8</v>
      </c>
      <c r="E65" s="145">
        <f t="shared" si="3"/>
        <v>13014.957022132799</v>
      </c>
      <c r="F65" s="149">
        <f t="shared" si="4"/>
        <v>0.94230046085778485</v>
      </c>
      <c r="G65" s="149">
        <f t="shared" si="5"/>
        <v>2</v>
      </c>
      <c r="H65" s="146">
        <f t="shared" si="6"/>
        <v>11813.020175460222</v>
      </c>
      <c r="Y65" s="144">
        <v>12264</v>
      </c>
    </row>
    <row r="66" spans="1:25" ht="15" x14ac:dyDescent="0.3">
      <c r="A66" s="141">
        <f>[1]ArdiData!A65</f>
        <v>63</v>
      </c>
      <c r="B66" s="143">
        <f>'0.ArdiData'!D65</f>
        <v>0</v>
      </c>
      <c r="C66" s="144">
        <f t="shared" si="2"/>
        <v>13412</v>
      </c>
      <c r="D66" s="147">
        <f t="shared" si="7"/>
        <v>13036.4</v>
      </c>
      <c r="E66" s="145">
        <f t="shared" si="3"/>
        <v>13198.539503688802</v>
      </c>
      <c r="F66" s="149">
        <f t="shared" si="4"/>
        <v>1.0161730391647907</v>
      </c>
      <c r="G66" s="149">
        <f t="shared" si="5"/>
        <v>3</v>
      </c>
      <c r="H66" s="146">
        <f t="shared" si="6"/>
        <v>13241.995993899867</v>
      </c>
      <c r="Y66" s="144">
        <v>13412</v>
      </c>
    </row>
    <row r="67" spans="1:25" ht="15" x14ac:dyDescent="0.3">
      <c r="A67" s="141">
        <f>[1]ArdiData!A66</f>
        <v>64</v>
      </c>
      <c r="B67" s="143">
        <f>'0.ArdiData'!D66</f>
        <v>0</v>
      </c>
      <c r="C67" s="144">
        <f t="shared" si="2"/>
        <v>14713</v>
      </c>
      <c r="D67" s="147">
        <f t="shared" si="7"/>
        <v>13399.2</v>
      </c>
      <c r="E67" s="145">
        <f t="shared" si="3"/>
        <v>13382.121985244805</v>
      </c>
      <c r="F67" s="149">
        <f t="shared" si="4"/>
        <v>1.0994519416444288</v>
      </c>
      <c r="G67" s="149">
        <f t="shared" si="5"/>
        <v>4</v>
      </c>
      <c r="H67" s="146">
        <f t="shared" si="6"/>
        <v>14410.952261549892</v>
      </c>
      <c r="Y67" s="144">
        <v>14713</v>
      </c>
    </row>
    <row r="68" spans="1:25" ht="15" x14ac:dyDescent="0.3">
      <c r="A68" s="141">
        <f>[1]ArdiData!A67</f>
        <v>65</v>
      </c>
      <c r="B68" s="143">
        <f>'0.ArdiData'!D67</f>
        <v>0</v>
      </c>
      <c r="C68" s="144">
        <f t="shared" si="2"/>
        <v>14806</v>
      </c>
      <c r="D68" s="147">
        <f t="shared" si="7"/>
        <v>13736.8</v>
      </c>
      <c r="E68" s="145">
        <f t="shared" si="3"/>
        <v>13565.704466800807</v>
      </c>
      <c r="F68" s="149">
        <f t="shared" si="4"/>
        <v>1.0914287596515575</v>
      </c>
      <c r="G68" s="149">
        <f t="shared" si="5"/>
        <v>5</v>
      </c>
      <c r="H68" s="146">
        <f t="shared" si="6"/>
        <v>15225.437697410753</v>
      </c>
      <c r="Y68" s="144">
        <v>14806</v>
      </c>
    </row>
    <row r="69" spans="1:25" ht="15" x14ac:dyDescent="0.3">
      <c r="A69" s="141">
        <f>[1]ArdiData!A68</f>
        <v>66</v>
      </c>
      <c r="B69" s="143">
        <f>'0.ArdiData'!D68</f>
        <v>0</v>
      </c>
      <c r="C69" s="144">
        <f t="shared" ref="C69:C78" si="8">Y69</f>
        <v>11801</v>
      </c>
      <c r="D69" s="147">
        <f t="shared" si="7"/>
        <v>13894</v>
      </c>
      <c r="E69" s="145">
        <f t="shared" ref="E69:E78" si="9">$E$2+$F$2*A69</f>
        <v>13749.28694835681</v>
      </c>
      <c r="F69" s="149">
        <f t="shared" ref="F69:F78" si="10">C69/E69</f>
        <v>0.85829905538558482</v>
      </c>
      <c r="G69" s="149">
        <f t="shared" ref="G69:G78" si="11">IF(MOD(A69,5)&lt;&gt;0,MOD(A69,5),5)</f>
        <v>1</v>
      </c>
      <c r="H69" s="146">
        <f t="shared" ref="H69:H78" si="12">VLOOKUP(G69,$J$3:$L$7,3)*E69</f>
        <v>12234.517239311837</v>
      </c>
      <c r="Y69" s="144">
        <v>11801</v>
      </c>
    </row>
    <row r="70" spans="1:25" ht="15" x14ac:dyDescent="0.3">
      <c r="A70" s="141">
        <f>[1]ArdiData!A69</f>
        <v>67</v>
      </c>
      <c r="B70" s="143">
        <f>'0.ArdiData'!D69</f>
        <v>0</v>
      </c>
      <c r="C70" s="144">
        <f t="shared" si="8"/>
        <v>13952</v>
      </c>
      <c r="D70" s="147">
        <f t="shared" si="7"/>
        <v>14130.2</v>
      </c>
      <c r="E70" s="145">
        <f t="shared" si="9"/>
        <v>13932.869429912813</v>
      </c>
      <c r="F70" s="149">
        <f t="shared" si="10"/>
        <v>1.0013730531376484</v>
      </c>
      <c r="G70" s="149">
        <f t="shared" si="11"/>
        <v>2</v>
      </c>
      <c r="H70" s="146">
        <f t="shared" si="12"/>
        <v>12646.162979848341</v>
      </c>
      <c r="Y70" s="144">
        <v>13952</v>
      </c>
    </row>
    <row r="71" spans="1:25" ht="15" x14ac:dyDescent="0.3">
      <c r="A71" s="141">
        <f>[1]ArdiData!A70</f>
        <v>68</v>
      </c>
      <c r="B71" s="143">
        <f>'0.ArdiData'!D70</f>
        <v>0</v>
      </c>
      <c r="C71" s="144">
        <f t="shared" si="8"/>
        <v>14198</v>
      </c>
      <c r="D71" s="147">
        <f t="shared" ref="D71:D76" si="13">AVERAGE(C69:C73)</f>
        <v>14704</v>
      </c>
      <c r="E71" s="145">
        <f t="shared" si="9"/>
        <v>14116.451911468816</v>
      </c>
      <c r="F71" s="149">
        <f t="shared" si="10"/>
        <v>1.005776811980986</v>
      </c>
      <c r="G71" s="149">
        <f t="shared" si="11"/>
        <v>3</v>
      </c>
      <c r="H71" s="146">
        <f t="shared" si="12"/>
        <v>14162.930649069614</v>
      </c>
      <c r="Y71" s="144">
        <v>14198</v>
      </c>
    </row>
    <row r="72" spans="1:25" ht="15" x14ac:dyDescent="0.3">
      <c r="A72" s="141">
        <f>[1]ArdiData!A71</f>
        <v>69</v>
      </c>
      <c r="B72" s="143">
        <f>'0.ArdiData'!D71</f>
        <v>0</v>
      </c>
      <c r="C72" s="144">
        <f t="shared" si="8"/>
        <v>15894</v>
      </c>
      <c r="D72" s="147">
        <f t="shared" si="13"/>
        <v>14771.4</v>
      </c>
      <c r="E72" s="145">
        <f t="shared" si="9"/>
        <v>14300.034393024818</v>
      </c>
      <c r="F72" s="149">
        <f t="shared" si="10"/>
        <v>1.111465858274626</v>
      </c>
      <c r="G72" s="149">
        <f t="shared" si="11"/>
        <v>4</v>
      </c>
      <c r="H72" s="146">
        <f t="shared" si="12"/>
        <v>15399.434648975992</v>
      </c>
      <c r="Y72" s="144">
        <v>15894</v>
      </c>
    </row>
    <row r="73" spans="1:25" ht="15" x14ac:dyDescent="0.3">
      <c r="A73" s="141">
        <f>[1]ArdiData!A72</f>
        <v>70</v>
      </c>
      <c r="B73" s="143">
        <f>'0.ArdiData'!D72</f>
        <v>0</v>
      </c>
      <c r="C73" s="144">
        <f t="shared" si="8"/>
        <v>17675</v>
      </c>
      <c r="D73" s="147">
        <f t="shared" si="13"/>
        <v>14716.8</v>
      </c>
      <c r="E73" s="145">
        <f t="shared" si="9"/>
        <v>14483.616874580821</v>
      </c>
      <c r="F73" s="149">
        <f t="shared" si="10"/>
        <v>1.2203443485874135</v>
      </c>
      <c r="G73" s="149">
        <f t="shared" si="11"/>
        <v>5</v>
      </c>
      <c r="H73" s="146">
        <f t="shared" si="12"/>
        <v>16255.654610254258</v>
      </c>
      <c r="Y73" s="144">
        <v>17675</v>
      </c>
    </row>
    <row r="74" spans="1:25" ht="15" x14ac:dyDescent="0.3">
      <c r="A74" s="141">
        <f>[1]ArdiData!A73</f>
        <v>71</v>
      </c>
      <c r="B74" s="143">
        <f>'0.ArdiData'!D73</f>
        <v>0</v>
      </c>
      <c r="C74" s="144">
        <f t="shared" si="8"/>
        <v>12138</v>
      </c>
      <c r="D74" s="147">
        <f t="shared" si="13"/>
        <v>14915.2</v>
      </c>
      <c r="E74" s="145">
        <f t="shared" si="9"/>
        <v>14667.199356136824</v>
      </c>
      <c r="F74" s="149">
        <f t="shared" si="10"/>
        <v>0.82756085229873178</v>
      </c>
      <c r="G74" s="149">
        <f t="shared" si="11"/>
        <v>1</v>
      </c>
      <c r="H74" s="146">
        <f t="shared" si="12"/>
        <v>13051.302518384433</v>
      </c>
      <c r="Y74" s="144">
        <v>12138</v>
      </c>
    </row>
    <row r="75" spans="1:25" ht="15" x14ac:dyDescent="0.3">
      <c r="A75" s="141">
        <f>[1]ArdiData!A74</f>
        <v>72</v>
      </c>
      <c r="B75" s="143">
        <f>'0.ArdiData'!D74</f>
        <v>0</v>
      </c>
      <c r="C75" s="144">
        <f t="shared" si="8"/>
        <v>13679</v>
      </c>
      <c r="D75" s="147">
        <f t="shared" si="13"/>
        <v>14936.2</v>
      </c>
      <c r="E75" s="145">
        <f t="shared" si="9"/>
        <v>14850.781837692826</v>
      </c>
      <c r="F75" s="149">
        <f t="shared" si="10"/>
        <v>0.92109628634374507</v>
      </c>
      <c r="G75" s="149">
        <f t="shared" si="11"/>
        <v>2</v>
      </c>
      <c r="H75" s="146">
        <f t="shared" si="12"/>
        <v>13479.305784236461</v>
      </c>
      <c r="Y75" s="144">
        <v>13679</v>
      </c>
    </row>
    <row r="76" spans="1:25" ht="15" x14ac:dyDescent="0.3">
      <c r="A76" s="141">
        <f>[1]ArdiData!A75</f>
        <v>73</v>
      </c>
      <c r="B76" s="143">
        <f>'0.ArdiData'!D75</f>
        <v>0</v>
      </c>
      <c r="C76" s="144">
        <f t="shared" si="8"/>
        <v>15190</v>
      </c>
      <c r="D76" s="147">
        <f t="shared" si="13"/>
        <v>15019.4</v>
      </c>
      <c r="E76" s="145">
        <f t="shared" si="9"/>
        <v>15034.364319248829</v>
      </c>
      <c r="F76" s="149">
        <f t="shared" si="10"/>
        <v>1.0103519960968292</v>
      </c>
      <c r="G76" s="149">
        <f t="shared" si="11"/>
        <v>3</v>
      </c>
      <c r="H76" s="146">
        <f t="shared" si="12"/>
        <v>15083.86530423936</v>
      </c>
      <c r="Y76" s="144">
        <v>15190</v>
      </c>
    </row>
    <row r="77" spans="1:25" ht="15" x14ac:dyDescent="0.3">
      <c r="A77" s="141">
        <f>[1]ArdiData!A76</f>
        <v>74</v>
      </c>
      <c r="B77" s="143">
        <f>'0.ArdiData'!D76</f>
        <v>0</v>
      </c>
      <c r="C77" s="144">
        <f t="shared" si="8"/>
        <v>15999</v>
      </c>
      <c r="D77" s="147"/>
      <c r="E77" s="145">
        <f t="shared" si="9"/>
        <v>15217.946800804832</v>
      </c>
      <c r="F77" s="149">
        <f t="shared" si="10"/>
        <v>1.0513244795384526</v>
      </c>
      <c r="G77" s="149">
        <f t="shared" si="11"/>
        <v>4</v>
      </c>
      <c r="H77" s="146">
        <f t="shared" si="12"/>
        <v>16387.91703640209</v>
      </c>
      <c r="Y77" s="144">
        <v>15999</v>
      </c>
    </row>
    <row r="78" spans="1:25" ht="15" x14ac:dyDescent="0.3">
      <c r="A78" s="141">
        <f>[1]ArdiData!A77</f>
        <v>75</v>
      </c>
      <c r="B78" s="143">
        <f>'0.ArdiData'!D77</f>
        <v>0</v>
      </c>
      <c r="C78" s="144">
        <f t="shared" si="8"/>
        <v>18091</v>
      </c>
      <c r="D78" s="147"/>
      <c r="E78" s="145">
        <f t="shared" si="9"/>
        <v>15401.529282360834</v>
      </c>
      <c r="F78" s="149">
        <f t="shared" si="10"/>
        <v>1.1746236148587776</v>
      </c>
      <c r="G78" s="149">
        <f t="shared" si="11"/>
        <v>5</v>
      </c>
      <c r="H78" s="146">
        <f t="shared" si="12"/>
        <v>17285.871523097765</v>
      </c>
      <c r="Y78" s="144">
        <v>18091</v>
      </c>
    </row>
    <row r="79" spans="1:25" ht="15" x14ac:dyDescent="0.3">
      <c r="A79" s="141">
        <v>76</v>
      </c>
      <c r="B79" s="143"/>
      <c r="C79" s="144"/>
      <c r="D79" s="147"/>
      <c r="E79" s="145"/>
      <c r="F79" s="149"/>
      <c r="G79" s="149"/>
      <c r="H79" s="146"/>
    </row>
    <row r="80" spans="1:25" ht="15" x14ac:dyDescent="0.3">
      <c r="A80" s="141">
        <v>77</v>
      </c>
      <c r="B80" s="143"/>
      <c r="C80" s="144"/>
      <c r="D80" s="147"/>
      <c r="E80" s="145"/>
      <c r="F80" s="149"/>
      <c r="G80" s="149"/>
      <c r="H80" s="146"/>
    </row>
    <row r="81" spans="1:8" ht="15" x14ac:dyDescent="0.3">
      <c r="A81" s="141">
        <v>78</v>
      </c>
      <c r="B81" s="143"/>
      <c r="C81" s="144"/>
      <c r="D81" s="147"/>
      <c r="E81" s="145"/>
      <c r="F81" s="149"/>
      <c r="G81" s="149"/>
      <c r="H81" s="146"/>
    </row>
    <row r="82" spans="1:8" ht="15" x14ac:dyDescent="0.3">
      <c r="A82" s="141">
        <v>79</v>
      </c>
      <c r="B82" s="143"/>
      <c r="C82" s="144"/>
      <c r="D82" s="147"/>
      <c r="E82" s="145"/>
      <c r="F82" s="149"/>
      <c r="G82" s="149"/>
      <c r="H82" s="146"/>
    </row>
    <row r="83" spans="1:8" ht="15" x14ac:dyDescent="0.3">
      <c r="A83" s="141">
        <v>80</v>
      </c>
      <c r="B83" s="143"/>
      <c r="C83" s="144"/>
      <c r="D83" s="147"/>
      <c r="E83" s="145"/>
      <c r="F83" s="149"/>
      <c r="G83" s="149"/>
      <c r="H83" s="146"/>
    </row>
  </sheetData>
  <conditionalFormatting sqref="G4:G8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zoomScale="96" zoomScaleNormal="96" workbookViewId="0">
      <selection activeCell="G29" sqref="G29"/>
    </sheetView>
  </sheetViews>
  <sheetFormatPr defaultRowHeight="15" x14ac:dyDescent="0.25"/>
  <cols>
    <col min="2" max="3" width="4.85546875" customWidth="1"/>
    <col min="4" max="4" width="10" bestFit="1" customWidth="1"/>
    <col min="5" max="6" width="7.85546875" bestFit="1" customWidth="1"/>
    <col min="7" max="9" width="7.85546875" style="11" customWidth="1"/>
    <col min="10" max="10" width="27.140625" bestFit="1" customWidth="1"/>
    <col min="11" max="11" width="18.140625" bestFit="1" customWidth="1"/>
    <col min="12" max="12" width="11.7109375" bestFit="1" customWidth="1"/>
    <col min="13" max="13" width="14.5703125" bestFit="1" customWidth="1"/>
    <col min="14" max="14" width="12" bestFit="1" customWidth="1"/>
    <col min="15" max="15" width="8.85546875" bestFit="1" customWidth="1"/>
    <col min="16" max="16" width="13.42578125" bestFit="1" customWidth="1"/>
    <col min="17" max="17" width="11" bestFit="1" customWidth="1"/>
  </cols>
  <sheetData>
    <row r="1" spans="1:17" ht="15.75" thickBot="1" x14ac:dyDescent="0.3">
      <c r="G1" s="37" t="s">
        <v>57</v>
      </c>
      <c r="H1" s="37" t="s">
        <v>58</v>
      </c>
      <c r="I1" s="37" t="s">
        <v>59</v>
      </c>
      <c r="J1" s="37" t="s">
        <v>60</v>
      </c>
    </row>
    <row r="2" spans="1:17" ht="15.75" thickBot="1" x14ac:dyDescent="0.3">
      <c r="A2" s="10" t="s">
        <v>55</v>
      </c>
      <c r="B2" s="24" t="s">
        <v>25</v>
      </c>
      <c r="C2" s="26" t="s">
        <v>0</v>
      </c>
      <c r="D2" s="26" t="s">
        <v>26</v>
      </c>
      <c r="E2" s="25" t="s">
        <v>27</v>
      </c>
      <c r="F2" s="26" t="s">
        <v>56</v>
      </c>
      <c r="G2" s="1">
        <f>AVERAGE(C3:C52)</f>
        <v>29.88</v>
      </c>
      <c r="H2" s="34">
        <f>SUM(E3:E52)</f>
        <v>15075.296710684273</v>
      </c>
      <c r="I2" s="34">
        <f>SUM(F3:F52)</f>
        <v>16831.280000000006</v>
      </c>
      <c r="J2">
        <f>1-H2/I2</f>
        <v>0.10432856498826781</v>
      </c>
      <c r="K2" t="s">
        <v>28</v>
      </c>
      <c r="Q2" t="s">
        <v>43</v>
      </c>
    </row>
    <row r="3" spans="1:17" ht="15.75" thickBot="1" x14ac:dyDescent="0.3">
      <c r="A3" s="27">
        <f ca="1">'0.ArdiData'!C3</f>
        <v>22</v>
      </c>
      <c r="B3" s="28">
        <v>1</v>
      </c>
      <c r="C3" s="76">
        <v>26</v>
      </c>
      <c r="D3" s="78">
        <f>$L$20+$L$21*B3</f>
        <v>19.818823529411763</v>
      </c>
      <c r="E3" s="29">
        <f>(C3-D3)^2</f>
        <v>38.206942560553664</v>
      </c>
      <c r="F3" s="79">
        <f>(C3-$G$2)^2</f>
        <v>15.054399999999992</v>
      </c>
      <c r="G3"/>
      <c r="H3"/>
      <c r="I3"/>
    </row>
    <row r="4" spans="1:17" x14ac:dyDescent="0.25">
      <c r="A4" s="27">
        <f ca="1">'0.ArdiData'!C4</f>
        <v>25</v>
      </c>
      <c r="B4" s="28">
        <v>2</v>
      </c>
      <c r="C4" s="76">
        <v>22</v>
      </c>
      <c r="D4" s="78">
        <f t="shared" ref="D4:D52" si="0">$L$20+$L$21*B4</f>
        <v>20.229483793517407</v>
      </c>
      <c r="E4" s="29">
        <f t="shared" ref="E4:E34" si="1">(C4-D4)^2</f>
        <v>3.1347276374175133</v>
      </c>
      <c r="F4" s="79">
        <f t="shared" ref="F4:F34" si="2">(C4-$G$2)^2</f>
        <v>62.094399999999986</v>
      </c>
      <c r="G4" s="35"/>
      <c r="H4" s="35"/>
      <c r="I4" s="35"/>
      <c r="K4" s="13" t="s">
        <v>29</v>
      </c>
      <c r="L4" s="13"/>
    </row>
    <row r="5" spans="1:17" x14ac:dyDescent="0.25">
      <c r="A5" s="27">
        <f ca="1">'0.ArdiData'!C5</f>
        <v>26</v>
      </c>
      <c r="B5" s="28">
        <v>3</v>
      </c>
      <c r="C5" s="76">
        <v>11</v>
      </c>
      <c r="D5" s="78">
        <f t="shared" si="0"/>
        <v>20.640144057623047</v>
      </c>
      <c r="E5" s="29">
        <f t="shared" si="1"/>
        <v>92.932377451724946</v>
      </c>
      <c r="F5" s="79">
        <f t="shared" si="2"/>
        <v>356.45439999999996</v>
      </c>
      <c r="G5" s="35"/>
      <c r="H5" s="35"/>
      <c r="I5" s="35"/>
      <c r="J5" s="14" t="s">
        <v>30</v>
      </c>
      <c r="K5" s="15" t="s">
        <v>31</v>
      </c>
      <c r="L5" s="16">
        <v>0.32299932660652342</v>
      </c>
      <c r="M5" s="17">
        <f>CORREL(B3:B52,C3:C52)</f>
        <v>0.32299932660652309</v>
      </c>
    </row>
    <row r="6" spans="1:17" x14ac:dyDescent="0.25">
      <c r="A6" s="27">
        <f ca="1">'0.ArdiData'!C6</f>
        <v>27</v>
      </c>
      <c r="B6" s="28">
        <v>4</v>
      </c>
      <c r="C6" s="76">
        <v>3</v>
      </c>
      <c r="D6" s="78">
        <f t="shared" si="0"/>
        <v>21.050804321728691</v>
      </c>
      <c r="E6" s="29">
        <f t="shared" si="1"/>
        <v>325.83153666133921</v>
      </c>
      <c r="F6" s="79">
        <f t="shared" si="2"/>
        <v>722.53439999999989</v>
      </c>
      <c r="G6" s="35"/>
      <c r="H6" s="35"/>
      <c r="I6" s="35"/>
      <c r="J6" s="14" t="s">
        <v>32</v>
      </c>
      <c r="K6" s="15" t="s">
        <v>33</v>
      </c>
      <c r="L6" s="16">
        <v>0.10432856498826758</v>
      </c>
      <c r="M6" s="17">
        <f>M5^2</f>
        <v>0.10432856498826737</v>
      </c>
      <c r="N6" s="84">
        <f>1-H2/I2</f>
        <v>0.10432856498826781</v>
      </c>
    </row>
    <row r="7" spans="1:17" x14ac:dyDescent="0.25">
      <c r="A7" s="27">
        <f ca="1">'0.ArdiData'!C7</f>
        <v>29</v>
      </c>
      <c r="B7" s="28">
        <v>5</v>
      </c>
      <c r="C7" s="76">
        <v>28</v>
      </c>
      <c r="D7" s="78">
        <f t="shared" si="0"/>
        <v>21.461464585834332</v>
      </c>
      <c r="E7" s="29">
        <f t="shared" si="1"/>
        <v>42.752445362298609</v>
      </c>
      <c r="F7" s="79">
        <f t="shared" si="2"/>
        <v>3.5343999999999962</v>
      </c>
      <c r="G7" s="35"/>
      <c r="H7" s="35"/>
      <c r="I7" s="35"/>
      <c r="K7" s="18" t="s">
        <v>34</v>
      </c>
      <c r="L7" s="19">
        <v>8.566874342552315E-2</v>
      </c>
    </row>
    <row r="8" spans="1:17" x14ac:dyDescent="0.25">
      <c r="A8" s="27">
        <f ca="1">'0.ArdiData'!C8</f>
        <v>33</v>
      </c>
      <c r="B8" s="28">
        <v>6</v>
      </c>
      <c r="C8" s="76">
        <v>13</v>
      </c>
      <c r="D8" s="78">
        <f t="shared" si="0"/>
        <v>21.872124849939976</v>
      </c>
      <c r="E8" s="29">
        <f t="shared" si="1"/>
        <v>78.714599352922434</v>
      </c>
      <c r="F8" s="79">
        <f t="shared" si="2"/>
        <v>284.93439999999998</v>
      </c>
      <c r="G8" s="35"/>
      <c r="H8" s="35"/>
      <c r="I8" s="35"/>
      <c r="K8" s="15" t="s">
        <v>35</v>
      </c>
      <c r="L8" s="16">
        <v>17.721983000572738</v>
      </c>
      <c r="M8" s="17">
        <f>SQRT(SUM(E3:E52)/(COUNT(E3:E52)-2))</f>
        <v>17.721983000572738</v>
      </c>
    </row>
    <row r="9" spans="1:17" ht="15.75" thickBot="1" x14ac:dyDescent="0.3">
      <c r="A9" s="27">
        <f ca="1">'0.ArdiData'!C9</f>
        <v>33</v>
      </c>
      <c r="B9" s="28">
        <v>7</v>
      </c>
      <c r="C9" s="76">
        <v>8</v>
      </c>
      <c r="D9" s="78">
        <f t="shared" si="0"/>
        <v>22.282785114045616</v>
      </c>
      <c r="E9" s="29">
        <f t="shared" si="1"/>
        <v>203.99795061400303</v>
      </c>
      <c r="F9" s="79">
        <f t="shared" si="2"/>
        <v>478.73439999999994</v>
      </c>
      <c r="G9" s="35"/>
      <c r="H9" s="35"/>
      <c r="I9" s="35"/>
      <c r="K9" s="20" t="s">
        <v>36</v>
      </c>
      <c r="L9" s="20">
        <v>50</v>
      </c>
      <c r="M9" s="17">
        <f>COUNT(C3:C52)</f>
        <v>50</v>
      </c>
    </row>
    <row r="10" spans="1:17" x14ac:dyDescent="0.25">
      <c r="A10" s="27">
        <f ca="1">'0.ArdiData'!C10</f>
        <v>34</v>
      </c>
      <c r="B10" s="28">
        <v>8</v>
      </c>
      <c r="C10" s="76">
        <v>7</v>
      </c>
      <c r="D10" s="78">
        <f t="shared" si="0"/>
        <v>22.69344537815126</v>
      </c>
      <c r="E10" s="29">
        <f t="shared" si="1"/>
        <v>246.28422783701714</v>
      </c>
      <c r="F10" s="79">
        <f t="shared" si="2"/>
        <v>523.49439999999993</v>
      </c>
      <c r="G10" s="35"/>
      <c r="H10" s="35"/>
      <c r="I10" s="35"/>
    </row>
    <row r="11" spans="1:17" ht="15.75" thickBot="1" x14ac:dyDescent="0.3">
      <c r="A11" s="27">
        <f ca="1">'0.ArdiData'!C11</f>
        <v>38</v>
      </c>
      <c r="B11" s="28">
        <v>9</v>
      </c>
      <c r="C11" s="76">
        <v>32</v>
      </c>
      <c r="D11" s="78">
        <f t="shared" si="0"/>
        <v>23.104105642256901</v>
      </c>
      <c r="E11" s="29">
        <f t="shared" si="1"/>
        <v>79.136936424125508</v>
      </c>
      <c r="F11" s="79">
        <f t="shared" si="2"/>
        <v>4.4944000000000042</v>
      </c>
      <c r="G11" s="35"/>
      <c r="H11" s="35"/>
      <c r="I11" s="35"/>
      <c r="K11" t="s">
        <v>37</v>
      </c>
    </row>
    <row r="12" spans="1:17" x14ac:dyDescent="0.25">
      <c r="A12" s="27">
        <f ca="1">'0.ArdiData'!C12</f>
        <v>38</v>
      </c>
      <c r="B12" s="28">
        <v>10</v>
      </c>
      <c r="C12" s="76">
        <v>41</v>
      </c>
      <c r="D12" s="78">
        <f t="shared" si="0"/>
        <v>23.514765906362545</v>
      </c>
      <c r="E12" s="29">
        <f t="shared" si="1"/>
        <v>305.73341130930163</v>
      </c>
      <c r="F12" s="79">
        <f t="shared" si="2"/>
        <v>123.65440000000002</v>
      </c>
      <c r="G12" s="35"/>
      <c r="H12" s="35"/>
      <c r="I12" s="35"/>
      <c r="K12" s="21"/>
      <c r="L12" s="21" t="s">
        <v>38</v>
      </c>
      <c r="M12" s="21" t="s">
        <v>39</v>
      </c>
      <c r="N12" s="21" t="s">
        <v>40</v>
      </c>
      <c r="O12" s="21" t="s">
        <v>41</v>
      </c>
      <c r="P12" s="21" t="s">
        <v>42</v>
      </c>
    </row>
    <row r="13" spans="1:17" x14ac:dyDescent="0.25">
      <c r="A13" s="27">
        <f ca="1">'0.ArdiData'!C13</f>
        <v>39</v>
      </c>
      <c r="B13" s="28">
        <v>11</v>
      </c>
      <c r="C13" s="76">
        <v>9</v>
      </c>
      <c r="D13" s="78">
        <f t="shared" si="0"/>
        <v>23.925426170468185</v>
      </c>
      <c r="E13" s="29">
        <f t="shared" si="1"/>
        <v>222.76834637009659</v>
      </c>
      <c r="F13" s="79">
        <f t="shared" si="2"/>
        <v>435.97439999999995</v>
      </c>
      <c r="G13" s="35"/>
      <c r="H13" s="35"/>
      <c r="I13" s="35"/>
      <c r="K13" s="18" t="s">
        <v>43</v>
      </c>
      <c r="L13" s="58">
        <v>1</v>
      </c>
      <c r="M13" s="81">
        <v>1755.9832893157291</v>
      </c>
      <c r="N13" s="81">
        <v>1755.9832893157291</v>
      </c>
      <c r="O13" s="81">
        <v>5.5910805276169686</v>
      </c>
      <c r="P13" s="81">
        <v>2.2144150363479678E-2</v>
      </c>
    </row>
    <row r="14" spans="1:17" x14ac:dyDescent="0.25">
      <c r="A14" s="27">
        <f ca="1">'0.ArdiData'!C14</f>
        <v>40</v>
      </c>
      <c r="B14" s="28">
        <v>12</v>
      </c>
      <c r="C14" s="76">
        <v>14</v>
      </c>
      <c r="D14" s="78">
        <f t="shared" si="0"/>
        <v>24.336086434573829</v>
      </c>
      <c r="E14" s="29">
        <f t="shared" si="1"/>
        <v>106.83468278298113</v>
      </c>
      <c r="F14" s="79">
        <f t="shared" si="2"/>
        <v>252.17439999999996</v>
      </c>
      <c r="G14" s="35"/>
      <c r="H14" s="35"/>
      <c r="I14" s="35"/>
      <c r="K14" s="18" t="s">
        <v>44</v>
      </c>
      <c r="L14" s="58">
        <v>48</v>
      </c>
      <c r="M14" s="81">
        <v>15075.296710684277</v>
      </c>
      <c r="N14" s="81">
        <v>314.06868147258911</v>
      </c>
      <c r="O14" s="81"/>
      <c r="P14" s="81"/>
    </row>
    <row r="15" spans="1:17" ht="15.75" thickBot="1" x14ac:dyDescent="0.3">
      <c r="A15" s="27">
        <f ca="1">'0.ArdiData'!C15</f>
        <v>42</v>
      </c>
      <c r="B15" s="28">
        <v>13</v>
      </c>
      <c r="C15" s="76">
        <v>35</v>
      </c>
      <c r="D15" s="78">
        <f t="shared" si="0"/>
        <v>24.74674669867947</v>
      </c>
      <c r="E15" s="29">
        <f t="shared" si="1"/>
        <v>105.12920326104035</v>
      </c>
      <c r="F15" s="79">
        <f t="shared" si="2"/>
        <v>26.214400000000012</v>
      </c>
      <c r="G15" s="35"/>
      <c r="H15" s="35"/>
      <c r="I15" s="35"/>
      <c r="K15" s="22" t="s">
        <v>45</v>
      </c>
      <c r="L15" s="82">
        <v>49</v>
      </c>
      <c r="M15" s="83">
        <v>16831.280000000006</v>
      </c>
      <c r="N15" s="83"/>
      <c r="O15" s="83"/>
      <c r="P15" s="83"/>
    </row>
    <row r="16" spans="1:17" ht="15.75" thickBot="1" x14ac:dyDescent="0.3">
      <c r="A16" s="27">
        <f ca="1">'0.ArdiData'!C16</f>
        <v>44</v>
      </c>
      <c r="B16" s="28">
        <v>14</v>
      </c>
      <c r="C16" s="76">
        <v>39</v>
      </c>
      <c r="D16" s="78">
        <f t="shared" si="0"/>
        <v>25.15740696278511</v>
      </c>
      <c r="E16" s="29">
        <f t="shared" si="1"/>
        <v>191.61738199395015</v>
      </c>
      <c r="F16" s="79">
        <f t="shared" si="2"/>
        <v>83.17440000000002</v>
      </c>
      <c r="G16" s="35"/>
      <c r="H16" s="35"/>
      <c r="I16" s="35"/>
    </row>
    <row r="17" spans="1:17" x14ac:dyDescent="0.25">
      <c r="A17" s="27">
        <f ca="1">'0.ArdiData'!C17</f>
        <v>46</v>
      </c>
      <c r="B17" s="28">
        <v>15</v>
      </c>
      <c r="C17" s="76">
        <v>28</v>
      </c>
      <c r="D17" s="78">
        <f t="shared" si="0"/>
        <v>25.568067226890754</v>
      </c>
      <c r="E17" s="29">
        <f t="shared" si="1"/>
        <v>5.9142970129228258</v>
      </c>
      <c r="F17" s="79">
        <f t="shared" si="2"/>
        <v>3.5343999999999962</v>
      </c>
      <c r="G17" s="35"/>
      <c r="H17" s="35"/>
      <c r="I17" s="35"/>
      <c r="K17" s="21"/>
      <c r="L17" s="21" t="s">
        <v>46</v>
      </c>
      <c r="M17" s="21" t="s">
        <v>35</v>
      </c>
      <c r="N17" s="21" t="s">
        <v>47</v>
      </c>
      <c r="O17" s="21" t="s">
        <v>48</v>
      </c>
      <c r="P17" s="21" t="s">
        <v>49</v>
      </c>
      <c r="Q17" s="21" t="s">
        <v>50</v>
      </c>
    </row>
    <row r="18" spans="1:17" x14ac:dyDescent="0.25">
      <c r="A18" s="27">
        <f ca="1">'0.ArdiData'!C18</f>
        <v>48</v>
      </c>
      <c r="B18" s="28">
        <v>16</v>
      </c>
      <c r="C18" s="76">
        <v>19</v>
      </c>
      <c r="D18" s="78">
        <f t="shared" si="0"/>
        <v>25.978727490996398</v>
      </c>
      <c r="E18" s="29">
        <f t="shared" si="1"/>
        <v>48.702637393588887</v>
      </c>
      <c r="F18" s="79">
        <f t="shared" si="2"/>
        <v>118.37439999999998</v>
      </c>
      <c r="G18" s="35"/>
      <c r="H18" s="35"/>
      <c r="I18" s="35"/>
      <c r="J18" s="14" t="s">
        <v>51</v>
      </c>
      <c r="K18" s="15" t="s">
        <v>52</v>
      </c>
      <c r="L18" s="19">
        <v>19.408163265306122</v>
      </c>
      <c r="M18" s="81">
        <v>5.0886778547249945</v>
      </c>
      <c r="N18" s="81">
        <v>3.8139893739363053</v>
      </c>
      <c r="O18" s="81">
        <v>3.9045739200275012E-4</v>
      </c>
      <c r="P18" s="81">
        <v>9.1766907002433395</v>
      </c>
      <c r="Q18" s="81">
        <v>29.639635830368903</v>
      </c>
    </row>
    <row r="19" spans="1:17" ht="15.75" thickBot="1" x14ac:dyDescent="0.3">
      <c r="A19" s="27">
        <f ca="1">'0.ArdiData'!C19</f>
        <v>48</v>
      </c>
      <c r="B19" s="28">
        <v>17</v>
      </c>
      <c r="C19" s="76">
        <v>68</v>
      </c>
      <c r="D19" s="78">
        <f t="shared" si="0"/>
        <v>26.389387755102039</v>
      </c>
      <c r="E19" s="29">
        <f t="shared" si="1"/>
        <v>1731.4430513952525</v>
      </c>
      <c r="F19" s="79">
        <f t="shared" si="2"/>
        <v>1453.1344000000004</v>
      </c>
      <c r="G19" s="35"/>
      <c r="H19" s="35"/>
      <c r="I19" s="35"/>
      <c r="J19" s="14" t="s">
        <v>53</v>
      </c>
      <c r="K19" s="20" t="s">
        <v>54</v>
      </c>
      <c r="L19" s="23">
        <v>0.41066026410564221</v>
      </c>
      <c r="M19" s="83">
        <v>0.17367400060101817</v>
      </c>
      <c r="N19" s="83">
        <v>2.3645465797097249</v>
      </c>
      <c r="O19" s="85">
        <v>2.2144150363479765E-2</v>
      </c>
      <c r="P19" s="85">
        <v>6.146528200158341E-2</v>
      </c>
      <c r="Q19" s="85">
        <v>0.75985524620970102</v>
      </c>
    </row>
    <row r="20" spans="1:17" x14ac:dyDescent="0.25">
      <c r="A20" s="27">
        <f ca="1">'0.ArdiData'!C20</f>
        <v>50</v>
      </c>
      <c r="B20" s="28">
        <v>18</v>
      </c>
      <c r="C20" s="76">
        <v>16</v>
      </c>
      <c r="D20" s="78">
        <f t="shared" si="0"/>
        <v>26.800048019207679</v>
      </c>
      <c r="E20" s="29">
        <f t="shared" si="1"/>
        <v>116.64103721719172</v>
      </c>
      <c r="F20" s="79">
        <f t="shared" si="2"/>
        <v>192.65439999999998</v>
      </c>
      <c r="G20" s="35"/>
      <c r="H20" s="35"/>
      <c r="I20" s="35"/>
      <c r="K20" s="17" t="s">
        <v>52</v>
      </c>
      <c r="L20" s="17">
        <f>INTERCEPT(C3:C52,B3:B52)</f>
        <v>19.408163265306122</v>
      </c>
    </row>
    <row r="21" spans="1:17" x14ac:dyDescent="0.25">
      <c r="A21" s="27">
        <f ca="1">'0.ArdiData'!C21</f>
        <v>51</v>
      </c>
      <c r="B21" s="28">
        <v>19</v>
      </c>
      <c r="C21" s="76">
        <v>27</v>
      </c>
      <c r="D21" s="78">
        <f t="shared" si="0"/>
        <v>27.210708283313323</v>
      </c>
      <c r="E21" s="29">
        <f t="shared" si="1"/>
        <v>4.4397980656847746E-2</v>
      </c>
      <c r="F21" s="79">
        <f t="shared" si="2"/>
        <v>8.2943999999999942</v>
      </c>
      <c r="G21" s="35"/>
      <c r="H21" s="35"/>
      <c r="I21" s="35"/>
      <c r="K21" s="17" t="s">
        <v>54</v>
      </c>
      <c r="L21" s="17">
        <f>SLOPE(C3:C52,B3:B52)</f>
        <v>0.41066026410564216</v>
      </c>
    </row>
    <row r="22" spans="1:17" x14ac:dyDescent="0.25">
      <c r="A22" s="27">
        <f ca="1">'0.ArdiData'!C22</f>
        <v>59</v>
      </c>
      <c r="B22" s="28">
        <v>20</v>
      </c>
      <c r="C22" s="76">
        <v>10</v>
      </c>
      <c r="D22" s="78">
        <f t="shared" si="0"/>
        <v>27.621368547418967</v>
      </c>
      <c r="E22" s="29">
        <f t="shared" si="1"/>
        <v>310.51262948396646</v>
      </c>
      <c r="F22" s="79">
        <f t="shared" si="2"/>
        <v>395.21439999999996</v>
      </c>
      <c r="G22" s="35"/>
      <c r="H22" s="35"/>
      <c r="I22" s="35"/>
      <c r="M22" s="33">
        <f>H2</f>
        <v>15075.296710684273</v>
      </c>
    </row>
    <row r="23" spans="1:17" x14ac:dyDescent="0.25">
      <c r="A23" s="27">
        <f ca="1">'0.ArdiData'!C23</f>
        <v>59</v>
      </c>
      <c r="B23" s="28">
        <v>21</v>
      </c>
      <c r="C23" s="76">
        <v>27</v>
      </c>
      <c r="D23" s="78">
        <f t="shared" si="0"/>
        <v>28.032028811524608</v>
      </c>
      <c r="E23" s="29">
        <f t="shared" si="1"/>
        <v>1.0650834678168946</v>
      </c>
      <c r="F23" s="79">
        <f t="shared" si="2"/>
        <v>8.2943999999999942</v>
      </c>
      <c r="G23" s="35"/>
      <c r="H23" s="35"/>
      <c r="I23" s="35"/>
    </row>
    <row r="24" spans="1:17" x14ac:dyDescent="0.25">
      <c r="A24" s="27">
        <f ca="1">'0.ArdiData'!C24</f>
        <v>61</v>
      </c>
      <c r="B24" s="28">
        <v>22</v>
      </c>
      <c r="C24" s="76">
        <v>38</v>
      </c>
      <c r="D24" s="78">
        <f t="shared" si="0"/>
        <v>28.442689075630248</v>
      </c>
      <c r="E24" s="29">
        <f t="shared" si="1"/>
        <v>91.342192105077402</v>
      </c>
      <c r="F24" s="79">
        <f t="shared" si="2"/>
        <v>65.934400000000011</v>
      </c>
      <c r="G24" s="35"/>
      <c r="H24" s="35"/>
      <c r="I24" s="35"/>
    </row>
    <row r="25" spans="1:17" x14ac:dyDescent="0.25">
      <c r="A25" s="27">
        <f ca="1">'0.ArdiData'!C25</f>
        <v>63</v>
      </c>
      <c r="B25" s="28">
        <v>23</v>
      </c>
      <c r="C25" s="76">
        <v>38</v>
      </c>
      <c r="D25" s="78">
        <f t="shared" si="0"/>
        <v>28.853349339735892</v>
      </c>
      <c r="E25" s="29">
        <f t="shared" si="1"/>
        <v>83.661218300909837</v>
      </c>
      <c r="F25" s="79">
        <f t="shared" si="2"/>
        <v>65.934400000000011</v>
      </c>
      <c r="G25" s="35"/>
      <c r="H25" s="35"/>
      <c r="I25" s="35"/>
    </row>
    <row r="26" spans="1:17" x14ac:dyDescent="0.25">
      <c r="A26" s="27">
        <f ca="1">'0.ArdiData'!C26</f>
        <v>63</v>
      </c>
      <c r="B26" s="28">
        <v>24</v>
      </c>
      <c r="C26" s="76">
        <v>32</v>
      </c>
      <c r="D26" s="78">
        <f t="shared" si="0"/>
        <v>29.264009603841533</v>
      </c>
      <c r="E26" s="29">
        <f t="shared" si="1"/>
        <v>7.4856434478713654</v>
      </c>
      <c r="F26" s="79">
        <f t="shared" si="2"/>
        <v>4.4944000000000042</v>
      </c>
      <c r="G26" s="35"/>
      <c r="H26" s="35"/>
      <c r="I26" s="35"/>
    </row>
    <row r="27" spans="1:17" x14ac:dyDescent="0.25">
      <c r="A27" s="27">
        <f ca="1">'0.ArdiData'!C27</f>
        <v>66</v>
      </c>
      <c r="B27" s="28">
        <v>25</v>
      </c>
      <c r="C27" s="76">
        <v>36</v>
      </c>
      <c r="D27" s="78">
        <f t="shared" si="0"/>
        <v>29.674669867947173</v>
      </c>
      <c r="E27" s="29">
        <f t="shared" si="1"/>
        <v>40.009801279455431</v>
      </c>
      <c r="F27" s="79">
        <f t="shared" si="2"/>
        <v>37.454400000000014</v>
      </c>
      <c r="G27" s="35"/>
      <c r="H27" s="35"/>
      <c r="I27" s="35"/>
    </row>
    <row r="28" spans="1:17" x14ac:dyDescent="0.25">
      <c r="A28" s="27">
        <f ca="1">'0.ArdiData'!C28</f>
        <v>69</v>
      </c>
      <c r="B28" s="28">
        <v>26</v>
      </c>
      <c r="C28" s="76">
        <v>53</v>
      </c>
      <c r="D28" s="78">
        <f t="shared" si="0"/>
        <v>30.085330132052817</v>
      </c>
      <c r="E28" s="29">
        <f t="shared" si="1"/>
        <v>525.08209515700651</v>
      </c>
      <c r="F28" s="79">
        <f t="shared" si="2"/>
        <v>534.53440000000001</v>
      </c>
      <c r="G28" s="35"/>
      <c r="H28" s="35"/>
      <c r="I28" s="35"/>
    </row>
    <row r="29" spans="1:17" x14ac:dyDescent="0.25">
      <c r="A29" s="27">
        <f ca="1">'0.ArdiData'!C29</f>
        <v>69</v>
      </c>
      <c r="B29" s="28">
        <v>27</v>
      </c>
      <c r="C29" s="76">
        <v>45</v>
      </c>
      <c r="D29" s="78">
        <f t="shared" si="0"/>
        <v>30.495990396158462</v>
      </c>
      <c r="E29" s="29">
        <f t="shared" si="1"/>
        <v>210.36629458832758</v>
      </c>
      <c r="F29" s="79">
        <f t="shared" si="2"/>
        <v>228.61440000000002</v>
      </c>
      <c r="G29" s="35"/>
      <c r="H29" s="35"/>
      <c r="I29" s="35"/>
    </row>
    <row r="30" spans="1:17" x14ac:dyDescent="0.25">
      <c r="A30" s="27">
        <f ca="1">'0.ArdiData'!C30</f>
        <v>74</v>
      </c>
      <c r="B30" s="28">
        <v>28</v>
      </c>
      <c r="C30" s="76">
        <v>23</v>
      </c>
      <c r="D30" s="78">
        <f t="shared" si="0"/>
        <v>30.906650660264102</v>
      </c>
      <c r="E30" s="29">
        <f t="shared" si="1"/>
        <v>62.515124663454763</v>
      </c>
      <c r="F30" s="79">
        <f t="shared" si="2"/>
        <v>47.334399999999988</v>
      </c>
      <c r="G30" s="35"/>
      <c r="H30" s="35"/>
      <c r="I30" s="35"/>
    </row>
    <row r="31" spans="1:17" x14ac:dyDescent="0.25">
      <c r="A31" s="27">
        <f>'0.ArdiData'!C31</f>
        <v>0</v>
      </c>
      <c r="B31" s="28">
        <v>29</v>
      </c>
      <c r="C31" s="76">
        <v>16</v>
      </c>
      <c r="D31" s="78">
        <f t="shared" si="0"/>
        <v>31.317310924369743</v>
      </c>
      <c r="E31" s="29">
        <f t="shared" si="1"/>
        <v>234.62001395381665</v>
      </c>
      <c r="F31" s="79">
        <f t="shared" si="2"/>
        <v>192.65439999999998</v>
      </c>
      <c r="G31" s="35"/>
      <c r="H31" s="35"/>
      <c r="I31" s="35"/>
    </row>
    <row r="32" spans="1:17" x14ac:dyDescent="0.25">
      <c r="A32" s="27">
        <f>'0.ArdiData'!C32</f>
        <v>0</v>
      </c>
      <c r="B32" s="28">
        <v>30</v>
      </c>
      <c r="C32" s="76">
        <v>20</v>
      </c>
      <c r="D32" s="78">
        <f t="shared" si="0"/>
        <v>31.727971188475387</v>
      </c>
      <c r="E32" s="29">
        <f t="shared" si="1"/>
        <v>137.54530819770878</v>
      </c>
      <c r="F32" s="79">
        <f t="shared" si="2"/>
        <v>97.614399999999975</v>
      </c>
      <c r="G32" s="35"/>
      <c r="H32" s="35"/>
      <c r="I32" s="35"/>
    </row>
    <row r="33" spans="1:9" x14ac:dyDescent="0.25">
      <c r="A33" s="27">
        <f>'0.ArdiData'!C33</f>
        <v>0</v>
      </c>
      <c r="B33" s="28">
        <v>31</v>
      </c>
      <c r="C33" s="76">
        <v>29</v>
      </c>
      <c r="D33" s="78">
        <f t="shared" si="0"/>
        <v>32.138631452581031</v>
      </c>
      <c r="E33" s="29">
        <f t="shared" si="1"/>
        <v>9.8510073951309103</v>
      </c>
      <c r="F33" s="79">
        <f t="shared" si="2"/>
        <v>0.7743999999999982</v>
      </c>
      <c r="G33" s="35"/>
      <c r="H33" s="35"/>
      <c r="I33" s="35"/>
    </row>
    <row r="34" spans="1:9" x14ac:dyDescent="0.25">
      <c r="A34" s="27">
        <f>'0.ArdiData'!C34</f>
        <v>0</v>
      </c>
      <c r="B34" s="28">
        <v>32</v>
      </c>
      <c r="C34" s="76">
        <v>78</v>
      </c>
      <c r="D34" s="78">
        <f t="shared" si="0"/>
        <v>32.549291716686668</v>
      </c>
      <c r="E34" s="29">
        <f t="shared" si="1"/>
        <v>2065.7668834548472</v>
      </c>
      <c r="F34" s="79">
        <f t="shared" si="2"/>
        <v>2315.5344000000005</v>
      </c>
      <c r="G34" s="35"/>
      <c r="H34" s="35"/>
      <c r="I34" s="35"/>
    </row>
    <row r="35" spans="1:9" x14ac:dyDescent="0.25">
      <c r="A35" s="27">
        <f>'0.ArdiData'!C35</f>
        <v>0</v>
      </c>
      <c r="B35" s="28">
        <v>33</v>
      </c>
      <c r="C35" s="76">
        <v>3</v>
      </c>
      <c r="D35" s="78">
        <f t="shared" si="0"/>
        <v>32.959951980792312</v>
      </c>
      <c r="E35" s="29">
        <f t="shared" ref="E35:E52" si="3">(C35-D35)^2</f>
        <v>897.59872269138111</v>
      </c>
      <c r="F35" s="79">
        <f t="shared" ref="F35:F52" si="4">(C35-$G$2)^2</f>
        <v>722.53439999999989</v>
      </c>
      <c r="G35" s="35"/>
      <c r="H35" s="35"/>
      <c r="I35" s="35"/>
    </row>
    <row r="36" spans="1:9" x14ac:dyDescent="0.25">
      <c r="A36" s="27">
        <f>'0.ArdiData'!C36</f>
        <v>0</v>
      </c>
      <c r="B36" s="28">
        <v>34</v>
      </c>
      <c r="C36" s="76">
        <v>31</v>
      </c>
      <c r="D36" s="78">
        <f t="shared" si="0"/>
        <v>33.370612244897956</v>
      </c>
      <c r="E36" s="29">
        <f t="shared" si="3"/>
        <v>5.619802415660125</v>
      </c>
      <c r="F36" s="79">
        <f t="shared" si="4"/>
        <v>1.2544000000000022</v>
      </c>
      <c r="G36" s="35"/>
      <c r="H36" s="35"/>
      <c r="I36" s="35"/>
    </row>
    <row r="37" spans="1:9" x14ac:dyDescent="0.25">
      <c r="A37" s="27">
        <f>'0.ArdiData'!C37</f>
        <v>0</v>
      </c>
      <c r="B37" s="28">
        <v>35</v>
      </c>
      <c r="C37" s="76">
        <v>12</v>
      </c>
      <c r="D37" s="78">
        <f t="shared" si="0"/>
        <v>33.7812725090036</v>
      </c>
      <c r="E37" s="29">
        <f t="shared" si="3"/>
        <v>474.42383211147597</v>
      </c>
      <c r="F37" s="79">
        <f t="shared" si="4"/>
        <v>319.69439999999997</v>
      </c>
      <c r="G37" s="35"/>
      <c r="H37" s="35"/>
      <c r="I37" s="35"/>
    </row>
    <row r="38" spans="1:9" x14ac:dyDescent="0.25">
      <c r="A38" s="27">
        <f>'0.ArdiData'!C38</f>
        <v>0</v>
      </c>
      <c r="B38" s="28">
        <v>36</v>
      </c>
      <c r="C38" s="76">
        <v>55</v>
      </c>
      <c r="D38" s="78">
        <f t="shared" si="0"/>
        <v>34.191932773109244</v>
      </c>
      <c r="E38" s="29">
        <f t="shared" si="3"/>
        <v>432.97566171880516</v>
      </c>
      <c r="F38" s="79">
        <f t="shared" si="4"/>
        <v>631.01440000000002</v>
      </c>
      <c r="G38" s="35"/>
      <c r="H38" s="35"/>
      <c r="I38" s="35"/>
    </row>
    <row r="39" spans="1:9" x14ac:dyDescent="0.25">
      <c r="A39" s="27">
        <f>'0.ArdiData'!C39</f>
        <v>0</v>
      </c>
      <c r="B39" s="28">
        <v>37</v>
      </c>
      <c r="C39" s="76">
        <v>20</v>
      </c>
      <c r="D39" s="78">
        <f t="shared" si="0"/>
        <v>34.602593037214881</v>
      </c>
      <c r="E39" s="29">
        <f t="shared" si="3"/>
        <v>213.2357234105165</v>
      </c>
      <c r="F39" s="79">
        <f t="shared" si="4"/>
        <v>97.614399999999975</v>
      </c>
      <c r="G39" s="35"/>
      <c r="H39" s="35"/>
      <c r="I39" s="35"/>
    </row>
    <row r="40" spans="1:9" x14ac:dyDescent="0.25">
      <c r="A40" s="27">
        <f>'0.ArdiData'!C40</f>
        <v>0</v>
      </c>
      <c r="B40" s="28">
        <v>38</v>
      </c>
      <c r="C40" s="76">
        <v>6</v>
      </c>
      <c r="D40" s="78">
        <f t="shared" si="0"/>
        <v>35.013253301320525</v>
      </c>
      <c r="E40" s="29">
        <f t="shared" si="3"/>
        <v>841.76886712658631</v>
      </c>
      <c r="F40" s="79">
        <f t="shared" si="4"/>
        <v>570.25439999999992</v>
      </c>
      <c r="G40" s="35"/>
      <c r="H40" s="35"/>
      <c r="I40" s="35"/>
    </row>
    <row r="41" spans="1:9" x14ac:dyDescent="0.25">
      <c r="A41" s="27">
        <f>'0.ArdiData'!C41</f>
        <v>0</v>
      </c>
      <c r="B41" s="28">
        <v>39</v>
      </c>
      <c r="C41" s="76">
        <v>59</v>
      </c>
      <c r="D41" s="78">
        <f t="shared" si="0"/>
        <v>35.423913565426162</v>
      </c>
      <c r="E41" s="29">
        <f t="shared" si="3"/>
        <v>555.83185157049661</v>
      </c>
      <c r="F41" s="79">
        <f t="shared" si="4"/>
        <v>847.97440000000006</v>
      </c>
      <c r="G41" s="35"/>
      <c r="H41" s="35"/>
      <c r="I41" s="35"/>
    </row>
    <row r="42" spans="1:9" x14ac:dyDescent="0.25">
      <c r="A42" s="27">
        <f>'0.ArdiData'!C42</f>
        <v>0</v>
      </c>
      <c r="B42" s="28">
        <v>40</v>
      </c>
      <c r="C42" s="76">
        <v>51</v>
      </c>
      <c r="D42" s="78">
        <f t="shared" si="0"/>
        <v>35.834573829531806</v>
      </c>
      <c r="E42" s="29">
        <f t="shared" si="3"/>
        <v>229.99015093192159</v>
      </c>
      <c r="F42" s="79">
        <f t="shared" si="4"/>
        <v>446.05440000000004</v>
      </c>
      <c r="G42" s="35"/>
      <c r="H42" s="35"/>
      <c r="I42" s="35"/>
    </row>
    <row r="43" spans="1:9" x14ac:dyDescent="0.25">
      <c r="A43" s="27">
        <f>'0.ArdiData'!C43</f>
        <v>0</v>
      </c>
      <c r="B43" s="28">
        <v>41</v>
      </c>
      <c r="C43" s="76">
        <v>2</v>
      </c>
      <c r="D43" s="78">
        <f t="shared" si="0"/>
        <v>36.24523409363745</v>
      </c>
      <c r="E43" s="29">
        <f t="shared" si="3"/>
        <v>1172.7360581280288</v>
      </c>
      <c r="F43" s="79">
        <f t="shared" si="4"/>
        <v>777.2944</v>
      </c>
      <c r="G43" s="35"/>
      <c r="H43" s="35"/>
      <c r="I43" s="35"/>
    </row>
    <row r="44" spans="1:9" x14ac:dyDescent="0.25">
      <c r="A44" s="27">
        <f>'0.ArdiData'!C44</f>
        <v>0</v>
      </c>
      <c r="B44" s="28">
        <v>42</v>
      </c>
      <c r="C44" s="76">
        <v>67</v>
      </c>
      <c r="D44" s="78">
        <f t="shared" si="0"/>
        <v>36.655894357743094</v>
      </c>
      <c r="E44" s="29">
        <f t="shared" si="3"/>
        <v>920.76474722844739</v>
      </c>
      <c r="F44" s="79">
        <f t="shared" si="4"/>
        <v>1377.8944000000004</v>
      </c>
      <c r="G44" s="35"/>
      <c r="H44" s="35"/>
      <c r="I44" s="35"/>
    </row>
    <row r="45" spans="1:9" x14ac:dyDescent="0.25">
      <c r="A45" s="27">
        <f>'0.ArdiData'!C45</f>
        <v>0</v>
      </c>
      <c r="B45" s="28">
        <v>43</v>
      </c>
      <c r="C45" s="76">
        <v>65</v>
      </c>
      <c r="D45" s="78">
        <f t="shared" si="0"/>
        <v>37.066554621848738</v>
      </c>
      <c r="E45" s="29">
        <f t="shared" si="3"/>
        <v>780.27737069416014</v>
      </c>
      <c r="F45" s="79">
        <f t="shared" si="4"/>
        <v>1233.4144000000003</v>
      </c>
      <c r="G45" s="35"/>
      <c r="H45" s="35"/>
      <c r="I45" s="35"/>
    </row>
    <row r="46" spans="1:9" x14ac:dyDescent="0.25">
      <c r="A46" s="27">
        <f>'0.ArdiData'!C46</f>
        <v>0</v>
      </c>
      <c r="B46" s="28">
        <v>44</v>
      </c>
      <c r="C46" s="76">
        <v>43</v>
      </c>
      <c r="D46" s="78">
        <f t="shared" si="0"/>
        <v>37.477214885954382</v>
      </c>
      <c r="E46" s="29">
        <f t="shared" si="3"/>
        <v>30.501155415923872</v>
      </c>
      <c r="F46" s="79">
        <f t="shared" si="4"/>
        <v>172.13440000000003</v>
      </c>
      <c r="G46" s="35"/>
      <c r="H46" s="35"/>
      <c r="I46" s="35"/>
    </row>
    <row r="47" spans="1:9" x14ac:dyDescent="0.25">
      <c r="A47" s="27">
        <f>'0.ArdiData'!C47</f>
        <v>0</v>
      </c>
      <c r="B47" s="28">
        <v>45</v>
      </c>
      <c r="C47" s="76">
        <v>27</v>
      </c>
      <c r="D47" s="78">
        <f t="shared" si="0"/>
        <v>37.887875150060019</v>
      </c>
      <c r="E47" s="29">
        <f t="shared" si="3"/>
        <v>118.54582528329448</v>
      </c>
      <c r="F47" s="79">
        <f t="shared" si="4"/>
        <v>8.2943999999999942</v>
      </c>
      <c r="G47" s="35"/>
      <c r="H47" s="35"/>
      <c r="I47" s="35"/>
    </row>
    <row r="48" spans="1:9" x14ac:dyDescent="0.25">
      <c r="A48" s="27">
        <f>'0.ArdiData'!C48</f>
        <v>0</v>
      </c>
      <c r="B48" s="28">
        <v>46</v>
      </c>
      <c r="C48" s="76">
        <v>31</v>
      </c>
      <c r="D48" s="78">
        <f t="shared" si="0"/>
        <v>38.298535414165663</v>
      </c>
      <c r="E48" s="29">
        <f t="shared" si="3"/>
        <v>53.268619191830346</v>
      </c>
      <c r="F48" s="79">
        <f t="shared" si="4"/>
        <v>1.2544000000000022</v>
      </c>
      <c r="G48" s="35"/>
      <c r="H48" s="35"/>
      <c r="I48" s="35"/>
    </row>
    <row r="49" spans="1:10" x14ac:dyDescent="0.25">
      <c r="A49" s="27">
        <f>'0.ArdiData'!C49</f>
        <v>0</v>
      </c>
      <c r="B49" s="28">
        <v>47</v>
      </c>
      <c r="C49" s="76">
        <v>43</v>
      </c>
      <c r="D49" s="78">
        <f t="shared" si="0"/>
        <v>38.7091956782713</v>
      </c>
      <c r="E49" s="29">
        <f t="shared" si="3"/>
        <v>18.41100172736569</v>
      </c>
      <c r="F49" s="79">
        <f t="shared" si="4"/>
        <v>172.13440000000003</v>
      </c>
      <c r="G49" s="35"/>
      <c r="H49" s="35"/>
      <c r="I49" s="35"/>
    </row>
    <row r="50" spans="1:10" x14ac:dyDescent="0.25">
      <c r="A50" s="27">
        <f>'0.ArdiData'!C50</f>
        <v>0</v>
      </c>
      <c r="B50" s="28">
        <v>48</v>
      </c>
      <c r="C50" s="76">
        <v>15</v>
      </c>
      <c r="D50" s="78">
        <f t="shared" si="0"/>
        <v>39.119855942376944</v>
      </c>
      <c r="E50" s="29">
        <f t="shared" si="3"/>
        <v>581.76745068101638</v>
      </c>
      <c r="F50" s="79">
        <f t="shared" si="4"/>
        <v>221.41439999999997</v>
      </c>
      <c r="G50" s="35"/>
      <c r="H50" s="35"/>
      <c r="I50" s="35"/>
    </row>
    <row r="51" spans="1:10" x14ac:dyDescent="0.25">
      <c r="A51" s="27">
        <f>'0.ArdiData'!C51</f>
        <v>0</v>
      </c>
      <c r="B51" s="28">
        <v>49</v>
      </c>
      <c r="C51" s="76">
        <v>37</v>
      </c>
      <c r="D51" s="78">
        <f t="shared" si="0"/>
        <v>39.530516206482588</v>
      </c>
      <c r="E51" s="29">
        <f t="shared" si="3"/>
        <v>6.4035122712710271</v>
      </c>
      <c r="F51" s="79">
        <f t="shared" si="4"/>
        <v>50.694400000000016</v>
      </c>
      <c r="G51" s="35"/>
      <c r="H51" s="35"/>
      <c r="I51" s="35"/>
    </row>
    <row r="52" spans="1:10" ht="15.75" thickBot="1" x14ac:dyDescent="0.3">
      <c r="A52" s="30">
        <f>'0.ArdiData'!C52</f>
        <v>0</v>
      </c>
      <c r="B52" s="31">
        <v>50</v>
      </c>
      <c r="C52" s="77">
        <v>36</v>
      </c>
      <c r="D52" s="78">
        <f t="shared" si="0"/>
        <v>39.941176470588232</v>
      </c>
      <c r="E52" s="32">
        <f t="shared" si="3"/>
        <v>15.532871972318313</v>
      </c>
      <c r="F52" s="80">
        <f t="shared" si="4"/>
        <v>37.454400000000014</v>
      </c>
      <c r="G52" s="35"/>
      <c r="H52" s="35"/>
      <c r="I52" s="35"/>
    </row>
    <row r="53" spans="1:10" ht="15.75" customHeight="1" x14ac:dyDescent="0.25">
      <c r="B53" s="12">
        <v>51</v>
      </c>
      <c r="G53" s="36"/>
      <c r="H53" s="36"/>
      <c r="I53" s="36"/>
      <c r="J53" s="34">
        <f>1-H2/I2</f>
        <v>0.10432856498826781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8"/>
  <sheetViews>
    <sheetView zoomScale="98" zoomScaleNormal="98" workbookViewId="0">
      <selection activeCell="P69" sqref="P69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24" x14ac:dyDescent="0.2">
      <c r="A1" s="2" t="str">
        <f>[2]ArdiData!A2</f>
        <v>Per.</v>
      </c>
      <c r="B1" s="49" t="s">
        <v>63</v>
      </c>
      <c r="C1" s="6" t="s">
        <v>21</v>
      </c>
      <c r="D1" s="48" t="s">
        <v>69</v>
      </c>
      <c r="E1" s="54" t="s">
        <v>68</v>
      </c>
      <c r="F1" s="54" t="s">
        <v>67</v>
      </c>
      <c r="G1" s="46" t="s">
        <v>3</v>
      </c>
      <c r="H1" s="46" t="s">
        <v>2</v>
      </c>
      <c r="I1" s="47" t="s">
        <v>1</v>
      </c>
      <c r="J1" s="47" t="s">
        <v>66</v>
      </c>
      <c r="K1" s="46" t="s">
        <v>62</v>
      </c>
      <c r="L1" s="46" t="s">
        <v>61</v>
      </c>
      <c r="M1" s="52" t="s">
        <v>65</v>
      </c>
      <c r="N1" s="45">
        <f>0.2</f>
        <v>0.2</v>
      </c>
      <c r="O1" s="3" t="str">
        <f>" F(next) ~ N ( "&amp;ROUND(F78,0)&amp;", "&amp;ROUND(1.25*I77,0)&amp;")"</f>
        <v xml:space="preserve"> F(next) ~ N ( 11080, 664)</v>
      </c>
      <c r="R1" s="44"/>
    </row>
    <row r="2" spans="1:24" x14ac:dyDescent="0.2">
      <c r="A2" s="2">
        <v>0</v>
      </c>
      <c r="B2" s="53"/>
      <c r="C2" s="6"/>
      <c r="D2" s="6">
        <f>INTERCEPT(C3:C77,A3:A77)</f>
        <v>971.1200942372725</v>
      </c>
      <c r="E2" s="6">
        <f>SLOPE(C3:C77,A3:A77)</f>
        <v>101.48836362296417</v>
      </c>
      <c r="F2" s="6"/>
      <c r="G2" s="46"/>
      <c r="H2" s="46"/>
      <c r="I2" s="47"/>
      <c r="J2" s="47"/>
      <c r="K2" s="46"/>
      <c r="L2" s="46"/>
      <c r="M2" s="52" t="s">
        <v>64</v>
      </c>
      <c r="N2" s="45">
        <v>0.6</v>
      </c>
      <c r="R2" s="44"/>
    </row>
    <row r="3" spans="1:24" x14ac:dyDescent="0.2">
      <c r="A3" s="2">
        <f>[2]ArdiData!A3</f>
        <v>1</v>
      </c>
      <c r="B3" s="43">
        <f ca="1">'0.ArdiData'!C3</f>
        <v>22</v>
      </c>
      <c r="C3" s="42">
        <v>1113.3499253558266</v>
      </c>
      <c r="D3" s="3">
        <f t="shared" ref="D3:D34" si="0">$N$1*C3+(1-$N$1)*F3</f>
        <v>1080.7567513593549</v>
      </c>
      <c r="E3" s="42">
        <f t="shared" ref="E3:E34" si="1">$N$2*(D3-D2)+(1-$N$2)*E2</f>
        <v>106.37733972243511</v>
      </c>
      <c r="F3" s="42">
        <f t="shared" ref="F3:F34" si="2">D2+E2</f>
        <v>1072.6084578602367</v>
      </c>
      <c r="G3" s="41">
        <f t="shared" ref="G3:G34" si="3">C3-F3</f>
        <v>40.741467495589859</v>
      </c>
      <c r="H3" s="41">
        <f t="shared" ref="H3:H34" si="4">ABS(G3)</f>
        <v>40.741467495589859</v>
      </c>
      <c r="I3" s="39">
        <f>SUM(H$3:H3)/COUNT(H$3:H3)</f>
        <v>40.741467495589859</v>
      </c>
      <c r="J3" s="39">
        <f>SUM(G$3:G3)/I3</f>
        <v>1</v>
      </c>
      <c r="K3" s="40">
        <f t="shared" ref="K3:K34" si="5">(G3-$G$78)^2</f>
        <v>30.869763613761691</v>
      </c>
      <c r="L3" s="39" t="e">
        <f>SQRT(SUM(K$3:K3)/(COUNT(K$3:K3)-1))</f>
        <v>#DIV/0!</v>
      </c>
    </row>
    <row r="4" spans="1:24" x14ac:dyDescent="0.2">
      <c r="A4" s="2">
        <f>[2]ArdiData!A4</f>
        <v>2</v>
      </c>
      <c r="B4" s="43">
        <f ca="1">'0.ArdiData'!C4</f>
        <v>25</v>
      </c>
      <c r="C4" s="42">
        <v>1222.4509615075469</v>
      </c>
      <c r="D4" s="3">
        <f t="shared" si="0"/>
        <v>1194.1974651669416</v>
      </c>
      <c r="E4" s="42">
        <f t="shared" si="1"/>
        <v>110.61536417352605</v>
      </c>
      <c r="F4" s="42">
        <f t="shared" si="2"/>
        <v>1187.1340910817901</v>
      </c>
      <c r="G4" s="41">
        <f t="shared" si="3"/>
        <v>35.316870425756861</v>
      </c>
      <c r="H4" s="41">
        <f t="shared" si="4"/>
        <v>35.316870425756861</v>
      </c>
      <c r="I4" s="39">
        <f>SUM(H$3:H4)/COUNT(H$3:H4)</f>
        <v>38.02916896067336</v>
      </c>
      <c r="J4" s="39">
        <f>SUM(G$3:G4)/I4</f>
        <v>2</v>
      </c>
      <c r="K4" s="40">
        <f t="shared" si="5"/>
        <v>1.7281576635303535E-2</v>
      </c>
      <c r="L4" s="39">
        <f>SQRT(SUM(K$3:K4)/(COUNT(K$3:K4)-1))</f>
        <v>5.5576114645049621</v>
      </c>
    </row>
    <row r="5" spans="1:24" x14ac:dyDescent="0.2">
      <c r="A5" s="2">
        <f>[2]ArdiData!A5</f>
        <v>3</v>
      </c>
      <c r="B5" s="43">
        <f ca="1">'0.ArdiData'!C5</f>
        <v>26</v>
      </c>
      <c r="C5" s="42">
        <v>1815.9308993190284</v>
      </c>
      <c r="D5" s="3">
        <f t="shared" si="0"/>
        <v>1407.0364433361801</v>
      </c>
      <c r="E5" s="42">
        <f t="shared" si="1"/>
        <v>171.94953257095355</v>
      </c>
      <c r="F5" s="42">
        <f t="shared" si="2"/>
        <v>1304.8128293404677</v>
      </c>
      <c r="G5" s="41">
        <f t="shared" si="3"/>
        <v>511.1180699785607</v>
      </c>
      <c r="H5" s="41">
        <f t="shared" si="4"/>
        <v>511.1180699785607</v>
      </c>
      <c r="I5" s="39">
        <f>SUM(H$3:H5)/COUNT(H$3:H5)</f>
        <v>195.72546929996915</v>
      </c>
      <c r="J5" s="39">
        <f>SUM(G$3:G5)/I5</f>
        <v>3</v>
      </c>
      <c r="K5" s="40">
        <f t="shared" si="5"/>
        <v>226511.89586797569</v>
      </c>
      <c r="L5" s="39">
        <f>SQRT(SUM(K$3:K5)/(COUNT(K$3:K5)-1))</f>
        <v>336.55815464282404</v>
      </c>
      <c r="M5" s="44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24" x14ac:dyDescent="0.2">
      <c r="A6" s="2">
        <f>[2]ArdiData!A6</f>
        <v>4</v>
      </c>
      <c r="B6" s="43">
        <f ca="1">'0.ArdiData'!C6</f>
        <v>27</v>
      </c>
      <c r="C6" s="42">
        <v>1877.6018297269898</v>
      </c>
      <c r="D6" s="3">
        <f t="shared" si="0"/>
        <v>1638.7091466711051</v>
      </c>
      <c r="E6" s="42">
        <f t="shared" si="1"/>
        <v>207.78343502933643</v>
      </c>
      <c r="F6" s="42">
        <f t="shared" si="2"/>
        <v>1578.9859759071337</v>
      </c>
      <c r="G6" s="41">
        <f t="shared" si="3"/>
        <v>298.61585381985606</v>
      </c>
      <c r="H6" s="41">
        <f t="shared" si="4"/>
        <v>298.61585381985606</v>
      </c>
      <c r="I6" s="39">
        <f>SUM(H$3:H6)/COUNT(H$3:H6)</f>
        <v>221.44806542994087</v>
      </c>
      <c r="J6" s="39">
        <f>SUM(G$3:G6)/I6</f>
        <v>4</v>
      </c>
      <c r="K6" s="40">
        <f t="shared" si="5"/>
        <v>69395.598196279912</v>
      </c>
      <c r="L6" s="39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24" x14ac:dyDescent="0.2">
      <c r="A7" s="2">
        <f>[2]ArdiData!A7</f>
        <v>5</v>
      </c>
      <c r="B7" s="43">
        <f ca="1">'0.ArdiData'!C7</f>
        <v>29</v>
      </c>
      <c r="C7" s="42">
        <v>1437.7413264412648</v>
      </c>
      <c r="D7" s="3">
        <f t="shared" si="0"/>
        <v>1764.7423306486062</v>
      </c>
      <c r="E7" s="42">
        <f t="shared" si="1"/>
        <v>158.73328439823518</v>
      </c>
      <c r="F7" s="42">
        <f t="shared" si="2"/>
        <v>1846.4925817004416</v>
      </c>
      <c r="G7" s="41">
        <f t="shared" si="3"/>
        <v>-408.75125525917679</v>
      </c>
      <c r="H7" s="41">
        <f t="shared" si="4"/>
        <v>408.75125525917679</v>
      </c>
      <c r="I7" s="39">
        <f>SUM(H$3:H7)/COUNT(H$3:H7)</f>
        <v>258.90870339578805</v>
      </c>
      <c r="J7" s="39">
        <f>SUM(G$3:G7)/I7</f>
        <v>1.8425066450212937</v>
      </c>
      <c r="K7" s="40">
        <f t="shared" si="5"/>
        <v>197079.76366276905</v>
      </c>
      <c r="L7" s="39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24" x14ac:dyDescent="0.2">
      <c r="A8" s="2">
        <f>[2]ArdiData!A8</f>
        <v>6</v>
      </c>
      <c r="B8" s="43">
        <f ca="1">'0.ArdiData'!C8</f>
        <v>33</v>
      </c>
      <c r="C8" s="42">
        <v>1885.961866319813</v>
      </c>
      <c r="D8" s="3">
        <f t="shared" si="0"/>
        <v>1915.9728653014358</v>
      </c>
      <c r="E8" s="42">
        <f t="shared" si="1"/>
        <v>154.23163455099186</v>
      </c>
      <c r="F8" s="42">
        <f t="shared" si="2"/>
        <v>1923.4756150468413</v>
      </c>
      <c r="G8" s="41">
        <f t="shared" si="3"/>
        <v>-37.513748727028315</v>
      </c>
      <c r="H8" s="41">
        <f t="shared" si="4"/>
        <v>37.513748727028315</v>
      </c>
      <c r="I8" s="39">
        <f>SUM(H$3:H8)/COUNT(H$3:H8)</f>
        <v>222.00954428432809</v>
      </c>
      <c r="J8" s="39">
        <f>SUM(G$3:G8)/I8</f>
        <v>1.9797673976153696</v>
      </c>
      <c r="K8" s="40">
        <f t="shared" si="5"/>
        <v>5285.1678272197551</v>
      </c>
      <c r="L8" s="39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24" x14ac:dyDescent="0.2">
      <c r="A9" s="2">
        <f>[2]ArdiData!A9</f>
        <v>7</v>
      </c>
      <c r="B9" s="43">
        <f ca="1">'0.ArdiData'!C9</f>
        <v>33</v>
      </c>
      <c r="C9" s="42">
        <v>1911.083953307721</v>
      </c>
      <c r="D9" s="3">
        <f t="shared" si="0"/>
        <v>2038.3803905434861</v>
      </c>
      <c r="E9" s="42">
        <f t="shared" si="1"/>
        <v>135.1371689656269</v>
      </c>
      <c r="F9" s="42">
        <f t="shared" si="2"/>
        <v>2070.2044998524275</v>
      </c>
      <c r="G9" s="41">
        <f t="shared" si="3"/>
        <v>-159.12054654470649</v>
      </c>
      <c r="H9" s="41">
        <f t="shared" si="4"/>
        <v>159.12054654470649</v>
      </c>
      <c r="I9" s="39">
        <f>SUM(H$3:H9)/COUNT(H$3:H9)</f>
        <v>213.02540175009645</v>
      </c>
      <c r="J9" s="39">
        <f>SUM(G$3:G9)/I9</f>
        <v>1.3163064539965124</v>
      </c>
      <c r="K9" s="40">
        <f t="shared" si="5"/>
        <v>37754.805143255406</v>
      </c>
      <c r="L9" s="39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24" x14ac:dyDescent="0.2">
      <c r="A10" s="2">
        <f>[2]ArdiData!A10</f>
        <v>8</v>
      </c>
      <c r="B10" s="43">
        <f ca="1">'0.ArdiData'!C10</f>
        <v>34</v>
      </c>
      <c r="C10" s="42">
        <v>1960.2999710554132</v>
      </c>
      <c r="D10" s="3">
        <f t="shared" si="0"/>
        <v>2130.8740418183734</v>
      </c>
      <c r="E10" s="42">
        <f t="shared" si="1"/>
        <v>109.55105835118312</v>
      </c>
      <c r="F10" s="42">
        <f t="shared" si="2"/>
        <v>2173.5175595091132</v>
      </c>
      <c r="G10" s="41">
        <f t="shared" si="3"/>
        <v>-213.21758845370005</v>
      </c>
      <c r="H10" s="41">
        <f t="shared" si="4"/>
        <v>213.21758845370005</v>
      </c>
      <c r="I10" s="39">
        <f>SUM(H$3:H10)/COUNT(H$3:H10)</f>
        <v>213.04942508804689</v>
      </c>
      <c r="J10" s="39">
        <f>SUM(G$3:G10)/I10</f>
        <v>0.31536871177842701</v>
      </c>
      <c r="K10" s="40">
        <f t="shared" si="5"/>
        <v>61704.050145124907</v>
      </c>
      <c r="L10" s="39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24" x14ac:dyDescent="0.2">
      <c r="A11" s="2">
        <f>[2]ArdiData!A11</f>
        <v>9</v>
      </c>
      <c r="B11" s="43">
        <f ca="1">'0.ArdiData'!C11</f>
        <v>38</v>
      </c>
      <c r="C11" s="42">
        <v>2414.1948755502854</v>
      </c>
      <c r="D11" s="3">
        <f t="shared" si="0"/>
        <v>2275.1790552457023</v>
      </c>
      <c r="E11" s="42">
        <f t="shared" si="1"/>
        <v>130.40343139687062</v>
      </c>
      <c r="F11" s="42">
        <f t="shared" si="2"/>
        <v>2240.4251001695566</v>
      </c>
      <c r="G11" s="41">
        <f t="shared" si="3"/>
        <v>173.76977538072879</v>
      </c>
      <c r="H11" s="41">
        <f t="shared" si="4"/>
        <v>173.76977538072879</v>
      </c>
      <c r="I11" s="39">
        <f>SUM(H$3:H11)/COUNT(H$3:H11)</f>
        <v>208.68501956501154</v>
      </c>
      <c r="J11" s="39">
        <f>SUM(G$3:G11)/I11</f>
        <v>1.154653547332442</v>
      </c>
      <c r="K11" s="40">
        <f t="shared" si="5"/>
        <v>19205.62604660961</v>
      </c>
      <c r="L11" s="39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24" x14ac:dyDescent="0.2">
      <c r="A12" s="2">
        <f>[2]ArdiData!A12</f>
        <v>10</v>
      </c>
      <c r="B12" s="43">
        <f ca="1">'0.ArdiData'!C12</f>
        <v>38</v>
      </c>
      <c r="C12" s="42">
        <v>2386.0381627363281</v>
      </c>
      <c r="D12" s="3">
        <f t="shared" si="0"/>
        <v>2401.6736218613241</v>
      </c>
      <c r="E12" s="42">
        <f t="shared" si="1"/>
        <v>128.05811252812134</v>
      </c>
      <c r="F12" s="42">
        <f t="shared" si="2"/>
        <v>2405.5824866425728</v>
      </c>
      <c r="G12" s="41">
        <f t="shared" si="3"/>
        <v>-19.544323906244699</v>
      </c>
      <c r="H12" s="41">
        <f t="shared" si="4"/>
        <v>19.544323906244699</v>
      </c>
      <c r="I12" s="39">
        <f>SUM(H$3:H12)/COUNT(H$3:H12)</f>
        <v>189.77094999913487</v>
      </c>
      <c r="J12" s="39">
        <f>SUM(G$3:G12)/I12</f>
        <v>1.1667464077649679</v>
      </c>
      <c r="K12" s="40">
        <f t="shared" si="5"/>
        <v>2995.3438845668798</v>
      </c>
      <c r="L12" s="39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24" x14ac:dyDescent="0.2">
      <c r="A13" s="2">
        <f>[2]ArdiData!A13</f>
        <v>11</v>
      </c>
      <c r="B13" s="43">
        <f ca="1">'0.ArdiData'!C13</f>
        <v>39</v>
      </c>
      <c r="C13" s="42">
        <v>2360.0321962860157</v>
      </c>
      <c r="D13" s="3">
        <f t="shared" si="0"/>
        <v>2495.7918267687596</v>
      </c>
      <c r="E13" s="42">
        <f t="shared" si="1"/>
        <v>107.69416795570982</v>
      </c>
      <c r="F13" s="42">
        <f t="shared" si="2"/>
        <v>2529.7317343894456</v>
      </c>
      <c r="G13" s="41">
        <f t="shared" si="3"/>
        <v>-169.69953810342986</v>
      </c>
      <c r="H13" s="41">
        <f t="shared" si="4"/>
        <v>169.69953810342986</v>
      </c>
      <c r="I13" s="39">
        <f>SUM(H$3:H13)/COUNT(H$3:H13)</f>
        <v>187.94627619043439</v>
      </c>
      <c r="J13" s="39">
        <f>SUM(G$3:G13)/I13</f>
        <v>0.27515860997323727</v>
      </c>
      <c r="K13" s="40">
        <f t="shared" si="5"/>
        <v>41977.842375325854</v>
      </c>
      <c r="L13" s="39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24" x14ac:dyDescent="0.2">
      <c r="A14" s="2">
        <f>[2]ArdiData!A14</f>
        <v>12</v>
      </c>
      <c r="B14" s="43">
        <f ca="1">'0.ArdiData'!C14</f>
        <v>40</v>
      </c>
      <c r="C14" s="42">
        <v>2374.8996096579372</v>
      </c>
      <c r="D14" s="3">
        <f t="shared" si="0"/>
        <v>2557.7687177111629</v>
      </c>
      <c r="E14" s="42">
        <f t="shared" si="1"/>
        <v>80.263801747725921</v>
      </c>
      <c r="F14" s="42">
        <f t="shared" si="2"/>
        <v>2603.4859947244695</v>
      </c>
      <c r="G14" s="41">
        <f t="shared" si="3"/>
        <v>-228.58638506653233</v>
      </c>
      <c r="H14" s="41">
        <f t="shared" si="4"/>
        <v>228.58638506653233</v>
      </c>
      <c r="I14" s="39">
        <f>SUM(H$3:H14)/COUNT(H$3:H14)</f>
        <v>191.3329519301092</v>
      </c>
      <c r="J14" s="39">
        <f>SUM(G$3:G14)/I14</f>
        <v>-0.92441655854938398</v>
      </c>
      <c r="K14" s="40">
        <f t="shared" si="5"/>
        <v>69575.560408160207</v>
      </c>
      <c r="L14" s="39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24" x14ac:dyDescent="0.2">
      <c r="A15" s="2">
        <f>[2]ArdiData!A15</f>
        <v>13</v>
      </c>
      <c r="B15" s="43">
        <f ca="1">'0.ArdiData'!C15</f>
        <v>42</v>
      </c>
      <c r="C15" s="42">
        <v>2837.1005129516102</v>
      </c>
      <c r="D15" s="3">
        <f t="shared" si="0"/>
        <v>2677.8461181574335</v>
      </c>
      <c r="E15" s="42">
        <f t="shared" si="1"/>
        <v>104.1519609668527</v>
      </c>
      <c r="F15" s="42">
        <f t="shared" si="2"/>
        <v>2638.0325194588891</v>
      </c>
      <c r="G15" s="41">
        <f t="shared" si="3"/>
        <v>199.06799349272114</v>
      </c>
      <c r="H15" s="41">
        <f t="shared" si="4"/>
        <v>199.06799349272114</v>
      </c>
      <c r="I15" s="39">
        <f>SUM(H$3:H15)/COUNT(H$3:H15)</f>
        <v>191.92795512723322</v>
      </c>
      <c r="J15" s="39">
        <f>SUM(G$3:G15)/I15</f>
        <v>0.11565091973016774</v>
      </c>
      <c r="K15" s="40">
        <f t="shared" si="5"/>
        <v>26857.500839515669</v>
      </c>
      <c r="L15" s="39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24" x14ac:dyDescent="0.2">
      <c r="A16" s="2">
        <f>[2]ArdiData!A16</f>
        <v>14</v>
      </c>
      <c r="B16" s="43">
        <f ca="1">'0.ArdiData'!C16</f>
        <v>44</v>
      </c>
      <c r="C16" s="42">
        <v>2930.8445360245173</v>
      </c>
      <c r="D16" s="3">
        <f t="shared" si="0"/>
        <v>2811.7673705043326</v>
      </c>
      <c r="E16" s="42">
        <f t="shared" si="1"/>
        <v>122.01353579488055</v>
      </c>
      <c r="F16" s="42">
        <f t="shared" si="2"/>
        <v>2781.9980791242861</v>
      </c>
      <c r="G16" s="41">
        <f t="shared" si="3"/>
        <v>148.84645690023126</v>
      </c>
      <c r="H16" s="41">
        <f t="shared" si="4"/>
        <v>148.84645690023126</v>
      </c>
      <c r="I16" s="39">
        <f>SUM(H$3:H16)/COUNT(H$3:H16)</f>
        <v>188.85070525387593</v>
      </c>
      <c r="J16" s="39">
        <f>SUM(G$3:G16)/I16</f>
        <v>0.90570538882917773</v>
      </c>
      <c r="K16" s="40">
        <f t="shared" si="5"/>
        <v>12918.833351688992</v>
      </c>
      <c r="L16" s="39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2">
        <f>[2]ArdiData!A17</f>
        <v>15</v>
      </c>
      <c r="B17" s="43">
        <f ca="1">'0.ArdiData'!C17</f>
        <v>46</v>
      </c>
      <c r="C17" s="42">
        <v>2610.1441965075874</v>
      </c>
      <c r="D17" s="3">
        <f t="shared" si="0"/>
        <v>2869.0535643408884</v>
      </c>
      <c r="E17" s="42">
        <f t="shared" si="1"/>
        <v>83.177130619885745</v>
      </c>
      <c r="F17" s="42">
        <f t="shared" si="2"/>
        <v>2933.7809062992133</v>
      </c>
      <c r="G17" s="41">
        <f t="shared" si="3"/>
        <v>-323.63670979162589</v>
      </c>
      <c r="H17" s="41">
        <f t="shared" si="4"/>
        <v>323.63670979162589</v>
      </c>
      <c r="I17" s="39">
        <f>SUM(H$3:H17)/COUNT(H$3:H17)</f>
        <v>197.83643888972591</v>
      </c>
      <c r="J17" s="39">
        <f>SUM(G$3:G17)/I17</f>
        <v>-0.77131194442928419</v>
      </c>
      <c r="K17" s="40">
        <f t="shared" si="5"/>
        <v>128753.31438027737</v>
      </c>
      <c r="L17" s="39">
        <f>SQRT(SUM(K$3:K17)/(COUNT(K$3:K17)-1))</f>
        <v>253.55278249789669</v>
      </c>
    </row>
    <row r="18" spans="1:12" x14ac:dyDescent="0.2">
      <c r="A18" s="2">
        <f>[2]ArdiData!A18</f>
        <v>16</v>
      </c>
      <c r="B18" s="43">
        <f ca="1">'0.ArdiData'!C18</f>
        <v>48</v>
      </c>
      <c r="C18" s="42">
        <v>3135.2317628620631</v>
      </c>
      <c r="D18" s="3">
        <f t="shared" si="0"/>
        <v>2988.8309085410319</v>
      </c>
      <c r="E18" s="42">
        <f t="shared" si="1"/>
        <v>105.1372587680404</v>
      </c>
      <c r="F18" s="42">
        <f t="shared" si="2"/>
        <v>2952.2306949607741</v>
      </c>
      <c r="G18" s="41">
        <f t="shared" si="3"/>
        <v>183.00106790128893</v>
      </c>
      <c r="H18" s="41">
        <f t="shared" si="4"/>
        <v>183.00106790128893</v>
      </c>
      <c r="I18" s="39">
        <f>SUM(H$3:H18)/COUNT(H$3:H18)</f>
        <v>196.90922820294861</v>
      </c>
      <c r="J18" s="39">
        <f>SUM(G$3:G18)/I18</f>
        <v>0.15442374041987056</v>
      </c>
      <c r="K18" s="40">
        <f t="shared" si="5"/>
        <v>21849.468420678731</v>
      </c>
      <c r="L18" s="39">
        <f>SQRT(SUM(K$3:K18)/(COUNT(K$3:K18)-1))</f>
        <v>247.91069058495489</v>
      </c>
    </row>
    <row r="19" spans="1:12" x14ac:dyDescent="0.2">
      <c r="A19" s="2">
        <f>[2]ArdiData!A19</f>
        <v>17</v>
      </c>
      <c r="B19" s="43">
        <f ca="1">'0.ArdiData'!C19</f>
        <v>48</v>
      </c>
      <c r="C19" s="42">
        <v>2997.405744195491</v>
      </c>
      <c r="D19" s="3">
        <f t="shared" si="0"/>
        <v>3074.6556826863562</v>
      </c>
      <c r="E19" s="42">
        <f t="shared" si="1"/>
        <v>93.549767994410701</v>
      </c>
      <c r="F19" s="42">
        <f t="shared" si="2"/>
        <v>3093.9681673090722</v>
      </c>
      <c r="G19" s="41">
        <f t="shared" si="3"/>
        <v>-96.56242311358119</v>
      </c>
      <c r="H19" s="41">
        <f t="shared" si="4"/>
        <v>96.56242311358119</v>
      </c>
      <c r="I19" s="39">
        <f>SUM(H$3:H19)/COUNT(H$3:H19)</f>
        <v>191.00647496239759</v>
      </c>
      <c r="J19" s="39">
        <f>SUM(G$3:G19)/I19</f>
        <v>-0.34634932446303496</v>
      </c>
      <c r="K19" s="40">
        <f t="shared" si="5"/>
        <v>17357.491797613467</v>
      </c>
      <c r="L19" s="39">
        <f>SQRT(SUM(K$3:K19)/(COUNT(K$3:K19)-1))</f>
        <v>242.28768403906906</v>
      </c>
    </row>
    <row r="20" spans="1:12" x14ac:dyDescent="0.2">
      <c r="A20" s="2">
        <f>[2]ArdiData!A20</f>
        <v>18</v>
      </c>
      <c r="B20" s="43">
        <f ca="1">'0.ArdiData'!C20</f>
        <v>50</v>
      </c>
      <c r="C20" s="42">
        <v>2897.6453125752814</v>
      </c>
      <c r="D20" s="3">
        <f t="shared" si="0"/>
        <v>3114.0934230596699</v>
      </c>
      <c r="E20" s="42">
        <f t="shared" si="1"/>
        <v>61.082551421752541</v>
      </c>
      <c r="F20" s="42">
        <f t="shared" si="2"/>
        <v>3168.2054506807667</v>
      </c>
      <c r="G20" s="41">
        <f t="shared" si="3"/>
        <v>-270.56013810548529</v>
      </c>
      <c r="H20" s="41">
        <f t="shared" si="4"/>
        <v>270.56013810548529</v>
      </c>
      <c r="I20" s="39">
        <f>SUM(H$3:H20)/COUNT(H$3:H20)</f>
        <v>195.42612291479134</v>
      </c>
      <c r="J20" s="39">
        <f>SUM(G$3:G20)/I20</f>
        <v>-1.7229789787294201</v>
      </c>
      <c r="K20" s="40">
        <f t="shared" si="5"/>
        <v>93480.34080708299</v>
      </c>
      <c r="L20" s="39">
        <f>SQRT(SUM(K$3:K20)/(COUNT(K$3:K20)-1))</f>
        <v>246.47318076264403</v>
      </c>
    </row>
    <row r="21" spans="1:12" x14ac:dyDescent="0.2">
      <c r="A21" s="2">
        <f>[2]ArdiData!A21</f>
        <v>19</v>
      </c>
      <c r="B21" s="43">
        <f ca="1">'0.ArdiData'!C21</f>
        <v>51</v>
      </c>
      <c r="C21" s="42">
        <v>2451.4955445656897</v>
      </c>
      <c r="D21" s="3">
        <f t="shared" si="0"/>
        <v>3030.4398884982761</v>
      </c>
      <c r="E21" s="42">
        <f t="shared" si="1"/>
        <v>-25.759100168135276</v>
      </c>
      <c r="F21" s="42">
        <f t="shared" si="2"/>
        <v>3175.1759744814226</v>
      </c>
      <c r="G21" s="41">
        <f t="shared" si="3"/>
        <v>-723.68042991573293</v>
      </c>
      <c r="H21" s="41">
        <f t="shared" si="4"/>
        <v>723.68042991573293</v>
      </c>
      <c r="I21" s="39">
        <f>SUM(H$3:H21)/COUNT(H$3:H21)</f>
        <v>223.2289811779988</v>
      </c>
      <c r="J21" s="39">
        <f>SUM(G$3:G21)/I21</f>
        <v>-4.7502592449990608</v>
      </c>
      <c r="K21" s="40">
        <f t="shared" si="5"/>
        <v>575877.3645317466</v>
      </c>
      <c r="L21" s="39">
        <f>SQRT(SUM(K$3:K21)/(COUNT(K$3:K21)-1))</f>
        <v>298.94358950692072</v>
      </c>
    </row>
    <row r="22" spans="1:12" x14ac:dyDescent="0.2">
      <c r="A22" s="2">
        <f>[2]ArdiData!A22</f>
        <v>20</v>
      </c>
      <c r="B22" s="43">
        <f ca="1">'0.ArdiData'!C22</f>
        <v>59</v>
      </c>
      <c r="C22" s="42">
        <v>3606.7892415047718</v>
      </c>
      <c r="D22" s="3">
        <f t="shared" si="0"/>
        <v>3125.1024789650673</v>
      </c>
      <c r="E22" s="42">
        <f t="shared" si="1"/>
        <v>46.493914212820627</v>
      </c>
      <c r="F22" s="42">
        <f t="shared" si="2"/>
        <v>3004.6807883301408</v>
      </c>
      <c r="G22" s="41">
        <f t="shared" si="3"/>
        <v>602.10845317463099</v>
      </c>
      <c r="H22" s="41">
        <f t="shared" si="4"/>
        <v>602.10845317463099</v>
      </c>
      <c r="I22" s="39">
        <f>SUM(H$3:H22)/COUNT(H$3:H22)</f>
        <v>242.1729547778304</v>
      </c>
      <c r="J22" s="39">
        <f>SUM(G$3:G22)/I22</f>
        <v>-1.8923957831637808</v>
      </c>
      <c r="K22" s="40">
        <f t="shared" si="5"/>
        <v>321401.73573135288</v>
      </c>
      <c r="L22" s="39">
        <f>SQRT(SUM(K$3:K22)/(COUNT(K$3:K22)-1))</f>
        <v>318.71556288380185</v>
      </c>
    </row>
    <row r="23" spans="1:12" x14ac:dyDescent="0.2">
      <c r="A23" s="2">
        <f>[2]ArdiData!A23</f>
        <v>21</v>
      </c>
      <c r="B23" s="43">
        <f ca="1">'0.ArdiData'!C23</f>
        <v>59</v>
      </c>
      <c r="C23" s="42">
        <v>3329.4002934339937</v>
      </c>
      <c r="D23" s="3">
        <f t="shared" si="0"/>
        <v>3203.157173229109</v>
      </c>
      <c r="E23" s="42">
        <f t="shared" si="1"/>
        <v>65.430382243553268</v>
      </c>
      <c r="F23" s="42">
        <f t="shared" si="2"/>
        <v>3171.5963931778879</v>
      </c>
      <c r="G23" s="41">
        <f t="shared" si="3"/>
        <v>157.80390025610586</v>
      </c>
      <c r="H23" s="41">
        <f t="shared" si="4"/>
        <v>157.80390025610586</v>
      </c>
      <c r="I23" s="39">
        <f>SUM(H$3:H23)/COUNT(H$3:H23)</f>
        <v>238.15538075298642</v>
      </c>
      <c r="J23" s="39">
        <f>SUM(G$3:G23)/I23</f>
        <v>-1.2617106412281023</v>
      </c>
      <c r="K23" s="40">
        <f t="shared" si="5"/>
        <v>15035.293903732731</v>
      </c>
      <c r="L23" s="39">
        <f>SQRT(SUM(K$3:K23)/(COUNT(K$3:K23)-1))</f>
        <v>311.85316130882552</v>
      </c>
    </row>
    <row r="24" spans="1:12" x14ac:dyDescent="0.2">
      <c r="A24" s="2">
        <f>[2]ArdiData!A24</f>
        <v>22</v>
      </c>
      <c r="B24" s="43">
        <f ca="1">'0.ArdiData'!C24</f>
        <v>61</v>
      </c>
      <c r="C24" s="42">
        <v>3271.7372704254626</v>
      </c>
      <c r="D24" s="3">
        <f t="shared" si="0"/>
        <v>3269.2174984632225</v>
      </c>
      <c r="E24" s="42">
        <f t="shared" si="1"/>
        <v>65.808348037889346</v>
      </c>
      <c r="F24" s="42">
        <f t="shared" si="2"/>
        <v>3268.5875554726622</v>
      </c>
      <c r="G24" s="41">
        <f t="shared" si="3"/>
        <v>3.1497149528004229</v>
      </c>
      <c r="H24" s="41">
        <f t="shared" si="4"/>
        <v>3.1497149528004229</v>
      </c>
      <c r="I24" s="39">
        <f>SUM(H$3:H24)/COUNT(H$3:H24)</f>
        <v>227.47330503479614</v>
      </c>
      <c r="J24" s="39">
        <f>SUM(G$3:G24)/I24</f>
        <v>-1.3071136552198528</v>
      </c>
      <c r="K24" s="40">
        <f t="shared" si="5"/>
        <v>1026.2858221996787</v>
      </c>
      <c r="L24" s="39">
        <f>SQRT(SUM(K$3:K24)/(COUNT(K$3:K24)-1))</f>
        <v>304.41780266666143</v>
      </c>
    </row>
    <row r="25" spans="1:12" x14ac:dyDescent="0.2">
      <c r="A25" s="2">
        <f>[2]ArdiData!A25</f>
        <v>23</v>
      </c>
      <c r="B25" s="43">
        <f ca="1">'0.ArdiData'!C25</f>
        <v>63</v>
      </c>
      <c r="C25" s="42">
        <v>3370.7908457036756</v>
      </c>
      <c r="D25" s="3">
        <f t="shared" si="0"/>
        <v>3342.1788463416246</v>
      </c>
      <c r="E25" s="42">
        <f t="shared" si="1"/>
        <v>70.100147942197054</v>
      </c>
      <c r="F25" s="42">
        <f t="shared" si="2"/>
        <v>3335.025846501112</v>
      </c>
      <c r="G25" s="41">
        <f t="shared" si="3"/>
        <v>35.764999202563558</v>
      </c>
      <c r="H25" s="41">
        <f t="shared" si="4"/>
        <v>35.764999202563558</v>
      </c>
      <c r="I25" s="39">
        <f>SUM(H$3:H25)/COUNT(H$3:H25)</f>
        <v>219.13816130295993</v>
      </c>
      <c r="J25" s="39">
        <f>SUM(G$3:G25)/I25</f>
        <v>-1.1936235224899476</v>
      </c>
      <c r="K25" s="40">
        <f t="shared" si="5"/>
        <v>0.3359224669813996</v>
      </c>
      <c r="L25" s="39">
        <f>SQRT(SUM(K$3:K25)/(COUNT(K$3:K25)-1))</f>
        <v>297.4187823523373</v>
      </c>
    </row>
    <row r="26" spans="1:12" x14ac:dyDescent="0.2">
      <c r="A26" s="2">
        <f>[2]ArdiData!A26</f>
        <v>24</v>
      </c>
      <c r="B26" s="43">
        <f ca="1">'0.ArdiData'!C26</f>
        <v>63</v>
      </c>
      <c r="C26" s="42">
        <v>3326.6171341495628</v>
      </c>
      <c r="D26" s="3">
        <f t="shared" si="0"/>
        <v>3395.1466222569702</v>
      </c>
      <c r="E26" s="42">
        <f t="shared" si="1"/>
        <v>59.820724726086155</v>
      </c>
      <c r="F26" s="42">
        <f t="shared" si="2"/>
        <v>3412.2789942838217</v>
      </c>
      <c r="G26" s="41">
        <f t="shared" si="3"/>
        <v>-85.661860134258859</v>
      </c>
      <c r="H26" s="41">
        <f t="shared" si="4"/>
        <v>85.661860134258859</v>
      </c>
      <c r="I26" s="39">
        <f>SUM(H$3:H26)/COUNT(H$3:H26)</f>
        <v>213.57664875426406</v>
      </c>
      <c r="J26" s="39">
        <f>SUM(G$3:G26)/I26</f>
        <v>-1.6257878666322869</v>
      </c>
      <c r="K26" s="40">
        <f t="shared" si="5"/>
        <v>14604.0629442604</v>
      </c>
      <c r="L26" s="39">
        <f>SQRT(SUM(K$3:K26)/(COUNT(K$3:K26)-1))</f>
        <v>291.97070796013634</v>
      </c>
    </row>
    <row r="27" spans="1:12" x14ac:dyDescent="0.2">
      <c r="A27" s="2">
        <f>[2]ArdiData!A27</f>
        <v>25</v>
      </c>
      <c r="B27" s="43">
        <f ca="1">'0.ArdiData'!C27</f>
        <v>66</v>
      </c>
      <c r="C27" s="42">
        <v>3919.3323507327541</v>
      </c>
      <c r="D27" s="3">
        <f t="shared" si="0"/>
        <v>3547.8403477329962</v>
      </c>
      <c r="E27" s="42">
        <f t="shared" si="1"/>
        <v>115.54452517605006</v>
      </c>
      <c r="F27" s="42">
        <f t="shared" si="2"/>
        <v>3454.9673469830564</v>
      </c>
      <c r="G27" s="41">
        <f t="shared" si="3"/>
        <v>464.36500374969773</v>
      </c>
      <c r="H27" s="41">
        <f t="shared" si="4"/>
        <v>464.36500374969773</v>
      </c>
      <c r="I27" s="39">
        <f>SUM(H$3:H27)/COUNT(H$3:H27)</f>
        <v>223.60818295408143</v>
      </c>
      <c r="J27" s="39">
        <f>SUM(G$3:G27)/I27</f>
        <v>0.52383896716822487</v>
      </c>
      <c r="K27" s="40">
        <f t="shared" si="5"/>
        <v>184195.1228197864</v>
      </c>
      <c r="L27" s="39">
        <f>SQRT(SUM(K$3:K27)/(COUNT(K$3:K27)-1))</f>
        <v>298.94771643458552</v>
      </c>
    </row>
    <row r="28" spans="1:12" x14ac:dyDescent="0.2">
      <c r="A28" s="2">
        <f>[2]ArdiData!A28</f>
        <v>26</v>
      </c>
      <c r="B28" s="43">
        <f ca="1">'0.ArdiData'!C28</f>
        <v>69</v>
      </c>
      <c r="C28" s="42">
        <v>3932.7496928280202</v>
      </c>
      <c r="D28" s="3">
        <f t="shared" si="0"/>
        <v>3717.2578368928412</v>
      </c>
      <c r="E28" s="42">
        <f t="shared" si="1"/>
        <v>147.86830356632703</v>
      </c>
      <c r="F28" s="42">
        <f t="shared" si="2"/>
        <v>3663.3848729090464</v>
      </c>
      <c r="G28" s="41">
        <f t="shared" si="3"/>
        <v>269.36481991897381</v>
      </c>
      <c r="H28" s="41">
        <f t="shared" si="4"/>
        <v>269.36481991897381</v>
      </c>
      <c r="I28" s="39">
        <f>SUM(H$3:H28)/COUNT(H$3:H28)</f>
        <v>225.36805360657729</v>
      </c>
      <c r="J28" s="39">
        <f>SUM(G$3:G28)/I28</f>
        <v>1.7149702157995805</v>
      </c>
      <c r="K28" s="40">
        <f t="shared" si="5"/>
        <v>54839.995554541114</v>
      </c>
      <c r="L28" s="39">
        <f>SQRT(SUM(K$3:K28)/(COUNT(K$3:K28)-1))</f>
        <v>296.6286356661758</v>
      </c>
    </row>
    <row r="29" spans="1:12" x14ac:dyDescent="0.2">
      <c r="A29" s="2">
        <f>[2]ArdiData!A29</f>
        <v>27</v>
      </c>
      <c r="B29" s="43">
        <f ca="1">'0.ArdiData'!C29</f>
        <v>69</v>
      </c>
      <c r="C29" s="42">
        <v>3271.4587202821313</v>
      </c>
      <c r="D29" s="3">
        <f t="shared" si="0"/>
        <v>3746.3926564237609</v>
      </c>
      <c r="E29" s="42">
        <f t="shared" si="1"/>
        <v>76.628213145082626</v>
      </c>
      <c r="F29" s="42">
        <f t="shared" si="2"/>
        <v>3865.1261404591683</v>
      </c>
      <c r="G29" s="41">
        <f t="shared" si="3"/>
        <v>-593.667420177037</v>
      </c>
      <c r="H29" s="41">
        <f t="shared" si="4"/>
        <v>593.667420177037</v>
      </c>
      <c r="I29" s="39">
        <f>SUM(H$3:H29)/COUNT(H$3:H29)</f>
        <v>239.00877088696467</v>
      </c>
      <c r="J29" s="39">
        <f>SUM(G$3:G29)/I29</f>
        <v>-0.86677957415634099</v>
      </c>
      <c r="K29" s="40">
        <f t="shared" si="5"/>
        <v>395455.88329843793</v>
      </c>
      <c r="L29" s="39">
        <f>SQRT(SUM(K$3:K29)/(COUNT(K$3:K29)-1))</f>
        <v>315.93387640258499</v>
      </c>
    </row>
    <row r="30" spans="1:12" x14ac:dyDescent="0.2">
      <c r="A30" s="2">
        <f>[2]ArdiData!A30</f>
        <v>28</v>
      </c>
      <c r="B30" s="43">
        <f ca="1">'0.ArdiData'!C30</f>
        <v>74</v>
      </c>
      <c r="C30" s="42">
        <v>4226.8800578487453</v>
      </c>
      <c r="D30" s="3">
        <f t="shared" si="0"/>
        <v>3903.792707224824</v>
      </c>
      <c r="E30" s="42">
        <f t="shared" si="1"/>
        <v>125.09131573867093</v>
      </c>
      <c r="F30" s="42">
        <f t="shared" si="2"/>
        <v>3823.0208695688434</v>
      </c>
      <c r="G30" s="41">
        <f t="shared" si="3"/>
        <v>403.8591882799019</v>
      </c>
      <c r="H30" s="41">
        <f t="shared" si="4"/>
        <v>403.8591882799019</v>
      </c>
      <c r="I30" s="39">
        <f>SUM(H$3:H30)/COUNT(H$3:H30)</f>
        <v>244.89628579385527</v>
      </c>
      <c r="J30" s="39">
        <f>SUM(G$3:G30)/I30</f>
        <v>0.80316149750199028</v>
      </c>
      <c r="K30" s="40">
        <f t="shared" si="5"/>
        <v>135920.35404265486</v>
      </c>
      <c r="L30" s="39">
        <f>SQRT(SUM(K$3:K30)/(COUNT(K$3:K30)-1))</f>
        <v>318.0432025609166</v>
      </c>
    </row>
    <row r="31" spans="1:12" x14ac:dyDescent="0.2">
      <c r="A31" s="2">
        <f>[2]ArdiData!A31</f>
        <v>29</v>
      </c>
      <c r="B31" s="43">
        <f>'0.ArdiData'!C31</f>
        <v>0</v>
      </c>
      <c r="C31" s="42">
        <v>3676.4065496322846</v>
      </c>
      <c r="D31" s="3">
        <f t="shared" si="0"/>
        <v>3958.3885282972533</v>
      </c>
      <c r="E31" s="42">
        <f t="shared" si="1"/>
        <v>82.794018938925973</v>
      </c>
      <c r="F31" s="42">
        <f t="shared" si="2"/>
        <v>4028.8840229634948</v>
      </c>
      <c r="G31" s="41">
        <f t="shared" si="3"/>
        <v>-352.47747333121015</v>
      </c>
      <c r="H31" s="41">
        <f t="shared" si="4"/>
        <v>352.47747333121015</v>
      </c>
      <c r="I31" s="39">
        <f>SUM(H$3:H31)/COUNT(H$3:H31)</f>
        <v>248.60598191583304</v>
      </c>
      <c r="J31" s="39">
        <f>SUM(G$3:G31)/I31</f>
        <v>-0.62663900723468613</v>
      </c>
      <c r="K31" s="40">
        <f t="shared" si="5"/>
        <v>150282.51189974471</v>
      </c>
      <c r="L31" s="39">
        <f>SQRT(SUM(K$3:K31)/(COUNT(K$3:K31)-1))</f>
        <v>320.78989767838584</v>
      </c>
    </row>
    <row r="32" spans="1:12" x14ac:dyDescent="0.2">
      <c r="A32" s="2">
        <f>[2]ArdiData!A32</f>
        <v>30</v>
      </c>
      <c r="B32" s="43">
        <f>'0.ArdiData'!C32</f>
        <v>0</v>
      </c>
      <c r="C32" s="42">
        <v>3709.9538102697975</v>
      </c>
      <c r="D32" s="3">
        <f t="shared" si="0"/>
        <v>3974.9367998429034</v>
      </c>
      <c r="E32" s="42">
        <f t="shared" si="1"/>
        <v>43.046570502960449</v>
      </c>
      <c r="F32" s="42">
        <f t="shared" si="2"/>
        <v>4041.1825472361793</v>
      </c>
      <c r="G32" s="41">
        <f t="shared" si="3"/>
        <v>-331.2287369663818</v>
      </c>
      <c r="H32" s="41">
        <f t="shared" si="4"/>
        <v>331.2287369663818</v>
      </c>
      <c r="I32" s="39">
        <f>SUM(H$3:H32)/COUNT(H$3:H32)</f>
        <v>251.36007375085134</v>
      </c>
      <c r="J32" s="39">
        <f>SUM(G$3:G32)/I32</f>
        <v>-1.9375190952141987</v>
      </c>
      <c r="K32" s="40">
        <f t="shared" si="5"/>
        <v>134259.32784103689</v>
      </c>
      <c r="L32" s="39">
        <f>SQRT(SUM(K$3:K32)/(COUNT(K$3:K32)-1))</f>
        <v>322.47062226585456</v>
      </c>
    </row>
    <row r="33" spans="1:12" x14ac:dyDescent="0.2">
      <c r="A33" s="2">
        <f>[2]ArdiData!A33</f>
        <v>31</v>
      </c>
      <c r="B33" s="43">
        <f>'0.ArdiData'!C33</f>
        <v>0</v>
      </c>
      <c r="C33" s="42">
        <v>4309.3917506051803</v>
      </c>
      <c r="D33" s="3">
        <f t="shared" si="0"/>
        <v>4076.2650463977275</v>
      </c>
      <c r="E33" s="42">
        <f t="shared" si="1"/>
        <v>78.015576134078628</v>
      </c>
      <c r="F33" s="42">
        <f t="shared" si="2"/>
        <v>4017.9833703458639</v>
      </c>
      <c r="G33" s="41">
        <f t="shared" si="3"/>
        <v>291.40838025931635</v>
      </c>
      <c r="H33" s="41">
        <f t="shared" si="4"/>
        <v>291.40838025931635</v>
      </c>
      <c r="I33" s="39">
        <f>SUM(H$3:H33)/COUNT(H$3:H33)</f>
        <v>252.65195460596314</v>
      </c>
      <c r="J33" s="39">
        <f>SUM(G$3:G33)/I33</f>
        <v>-0.77421353304974849</v>
      </c>
      <c r="K33" s="40">
        <f t="shared" si="5"/>
        <v>65650.209968293508</v>
      </c>
      <c r="L33" s="39">
        <f>SQRT(SUM(K$3:K33)/(COUNT(K$3:K33)-1))</f>
        <v>320.48307154874755</v>
      </c>
    </row>
    <row r="34" spans="1:12" x14ac:dyDescent="0.2">
      <c r="A34" s="2">
        <f>[2]ArdiData!A34</f>
        <v>32</v>
      </c>
      <c r="B34" s="43">
        <f>'0.ArdiData'!C34</f>
        <v>0</v>
      </c>
      <c r="C34" s="42">
        <v>3396.6468613345064</v>
      </c>
      <c r="D34" s="3">
        <f t="shared" si="0"/>
        <v>4002.7538702923466</v>
      </c>
      <c r="E34" s="42">
        <f t="shared" si="1"/>
        <v>-12.900475209597058</v>
      </c>
      <c r="F34" s="42">
        <f t="shared" si="2"/>
        <v>4154.2806225318063</v>
      </c>
      <c r="G34" s="41">
        <f t="shared" si="3"/>
        <v>-757.63376119729992</v>
      </c>
      <c r="H34" s="41">
        <f t="shared" si="4"/>
        <v>757.63376119729992</v>
      </c>
      <c r="I34" s="39">
        <f>SUM(H$3:H34)/COUNT(H$3:H34)</f>
        <v>268.43263606194239</v>
      </c>
      <c r="J34" s="39">
        <f>SUM(G$3:G34)/I34</f>
        <v>-3.5511342346045494</v>
      </c>
      <c r="K34" s="40">
        <f t="shared" si="5"/>
        <v>628562.23982764524</v>
      </c>
      <c r="L34" s="39">
        <f>SQRT(SUM(K$3:K34)/(COUNT(K$3:K34)-1))</f>
        <v>345.93697982423157</v>
      </c>
    </row>
    <row r="35" spans="1:12" x14ac:dyDescent="0.2">
      <c r="A35" s="2">
        <f>[2]ArdiData!A35</f>
        <v>33</v>
      </c>
      <c r="B35" s="43">
        <f>'0.ArdiData'!C35</f>
        <v>0</v>
      </c>
      <c r="C35" s="42">
        <v>3425.2650395092878</v>
      </c>
      <c r="D35" s="3">
        <f t="shared" ref="D35:D66" si="6">$N$1*C35+(1-$N$1)*F35</f>
        <v>3876.9357239680576</v>
      </c>
      <c r="E35" s="42">
        <f t="shared" ref="E35:E66" si="7">$N$2*(D35-D34)+(1-$N$2)*E34</f>
        <v>-80.651077878412252</v>
      </c>
      <c r="F35" s="42">
        <f t="shared" ref="F35:F66" si="8">D34+E34</f>
        <v>3989.8533950827496</v>
      </c>
      <c r="G35" s="41">
        <f t="shared" ref="G35:G66" si="9">C35-F35</f>
        <v>-564.58835557346174</v>
      </c>
      <c r="H35" s="41">
        <f t="shared" ref="H35:H66" si="10">ABS(G35)</f>
        <v>564.58835557346174</v>
      </c>
      <c r="I35" s="39">
        <f>SUM(H$3:H35)/COUNT(H$3:H35)</f>
        <v>277.40705180471571</v>
      </c>
      <c r="J35" s="39">
        <f>SUM(G$3:G35)/I35</f>
        <v>-5.4714855635561284</v>
      </c>
      <c r="K35" s="40">
        <f t="shared" ref="K35:K66" si="11">(G35-$G$78)^2</f>
        <v>359728.5710878988</v>
      </c>
      <c r="L35" s="39">
        <f>SQRT(SUM(K$3:K35)/(COUNT(K$3:K35)-1))</f>
        <v>356.61484762078811</v>
      </c>
    </row>
    <row r="36" spans="1:12" x14ac:dyDescent="0.2">
      <c r="A36" s="2">
        <f>[2]ArdiData!A36</f>
        <v>34</v>
      </c>
      <c r="B36" s="43">
        <f>'0.ArdiData'!C36</f>
        <v>0</v>
      </c>
      <c r="C36" s="42">
        <v>3382.8091450329844</v>
      </c>
      <c r="D36" s="3">
        <f t="shared" si="6"/>
        <v>3713.5895458783134</v>
      </c>
      <c r="E36" s="42">
        <f t="shared" si="7"/>
        <v>-130.2681380052114</v>
      </c>
      <c r="F36" s="42">
        <f t="shared" si="8"/>
        <v>3796.2846460896453</v>
      </c>
      <c r="G36" s="41">
        <f t="shared" si="9"/>
        <v>-413.47550105666096</v>
      </c>
      <c r="H36" s="41">
        <f t="shared" si="10"/>
        <v>413.47550105666096</v>
      </c>
      <c r="I36" s="39">
        <f>SUM(H$3:H36)/COUNT(H$3:H36)</f>
        <v>281.40906501800822</v>
      </c>
      <c r="J36" s="39">
        <f>SUM(G$3:G36)/I36</f>
        <v>-6.8629778508067609</v>
      </c>
      <c r="K36" s="40">
        <f t="shared" si="11"/>
        <v>201296.61402111541</v>
      </c>
      <c r="L36" s="39">
        <f>SQRT(SUM(K$3:K36)/(COUNT(K$3:K36)-1))</f>
        <v>359.75030900722714</v>
      </c>
    </row>
    <row r="37" spans="1:12" x14ac:dyDescent="0.2">
      <c r="A37" s="2">
        <f>[2]ArdiData!A37</f>
        <v>35</v>
      </c>
      <c r="B37" s="43">
        <f>'0.ArdiData'!C37</f>
        <v>0</v>
      </c>
      <c r="C37" s="42">
        <v>3846.9349712677931</v>
      </c>
      <c r="D37" s="3">
        <f t="shared" si="6"/>
        <v>3636.0441205520401</v>
      </c>
      <c r="E37" s="42">
        <f t="shared" si="7"/>
        <v>-98.63451039784853</v>
      </c>
      <c r="F37" s="42">
        <f t="shared" si="8"/>
        <v>3583.3214078731021</v>
      </c>
      <c r="G37" s="41">
        <f t="shared" si="9"/>
        <v>263.61356339469103</v>
      </c>
      <c r="H37" s="41">
        <f t="shared" si="10"/>
        <v>263.61356339469103</v>
      </c>
      <c r="I37" s="39">
        <f>SUM(H$3:H37)/COUNT(H$3:H37)</f>
        <v>280.90062211448486</v>
      </c>
      <c r="J37" s="39">
        <f>SUM(G$3:G37)/I37</f>
        <v>-5.936941699475657</v>
      </c>
      <c r="K37" s="40">
        <f t="shared" si="11"/>
        <v>52179.420799527696</v>
      </c>
      <c r="L37" s="39">
        <f>SQRT(SUM(K$3:K37)/(COUNT(K$3:K37)-1))</f>
        <v>356.57887586371226</v>
      </c>
    </row>
    <row r="38" spans="1:12" x14ac:dyDescent="0.2">
      <c r="A38" s="2">
        <f>[2]ArdiData!A38</f>
        <v>36</v>
      </c>
      <c r="B38" s="43">
        <f>'0.ArdiData'!C38</f>
        <v>0</v>
      </c>
      <c r="C38" s="42">
        <v>4335.4663999878339</v>
      </c>
      <c r="D38" s="3">
        <f t="shared" si="6"/>
        <v>3697.0209681209203</v>
      </c>
      <c r="E38" s="42">
        <f t="shared" si="7"/>
        <v>-2.8676956178112931</v>
      </c>
      <c r="F38" s="42">
        <f t="shared" si="8"/>
        <v>3537.4096101541918</v>
      </c>
      <c r="G38" s="41">
        <f t="shared" si="9"/>
        <v>798.05678983364214</v>
      </c>
      <c r="H38" s="41">
        <f t="shared" si="10"/>
        <v>798.05678983364214</v>
      </c>
      <c r="I38" s="39">
        <f>SUM(H$3:H38)/COUNT(H$3:H38)</f>
        <v>295.26607121779477</v>
      </c>
      <c r="J38" s="39">
        <f>SUM(G$3:G38)/I38</f>
        <v>-2.9452548456372956</v>
      </c>
      <c r="K38" s="40">
        <f t="shared" si="11"/>
        <v>581972.74062041682</v>
      </c>
      <c r="L38" s="39">
        <f>SQRT(SUM(K$3:K38)/(COUNT(K$3:K38)-1))</f>
        <v>374.35741366606908</v>
      </c>
    </row>
    <row r="39" spans="1:12" x14ac:dyDescent="0.2">
      <c r="A39" s="2">
        <f>[2]ArdiData!A39</f>
        <v>37</v>
      </c>
      <c r="B39" s="43">
        <f>'0.ArdiData'!C39</f>
        <v>0</v>
      </c>
      <c r="C39" s="42">
        <v>3778.0879495342488</v>
      </c>
      <c r="D39" s="3">
        <f t="shared" si="6"/>
        <v>3710.940207909337</v>
      </c>
      <c r="E39" s="42">
        <f t="shared" si="7"/>
        <v>7.2044656259254971</v>
      </c>
      <c r="F39" s="42">
        <f t="shared" si="8"/>
        <v>3694.1532725031088</v>
      </c>
      <c r="G39" s="41">
        <f t="shared" si="9"/>
        <v>83.934677031139927</v>
      </c>
      <c r="H39" s="41">
        <f t="shared" si="10"/>
        <v>83.934677031139927</v>
      </c>
      <c r="I39" s="39">
        <f>SUM(H$3:H39)/COUNT(H$3:H39)</f>
        <v>289.55441191545276</v>
      </c>
      <c r="J39" s="39">
        <f>SUM(G$3:G39)/I39</f>
        <v>-2.7134766995184791</v>
      </c>
      <c r="K39" s="40">
        <f t="shared" si="11"/>
        <v>2376.4909370970831</v>
      </c>
      <c r="L39" s="39">
        <f>SQRT(SUM(K$3:K39)/(COUNT(K$3:K39)-1))</f>
        <v>369.21079690233609</v>
      </c>
    </row>
    <row r="40" spans="1:12" x14ac:dyDescent="0.2">
      <c r="A40" s="2">
        <f>[2]ArdiData!A40</f>
        <v>38</v>
      </c>
      <c r="B40" s="43">
        <f>'0.ArdiData'!C40</f>
        <v>0</v>
      </c>
      <c r="C40" s="42">
        <v>4091.3217573787838</v>
      </c>
      <c r="D40" s="3">
        <f t="shared" si="6"/>
        <v>3792.780090303967</v>
      </c>
      <c r="E40" s="42">
        <f t="shared" si="7"/>
        <v>51.985715687148179</v>
      </c>
      <c r="F40" s="42">
        <f t="shared" si="8"/>
        <v>3718.1446735352624</v>
      </c>
      <c r="G40" s="41">
        <f t="shared" si="9"/>
        <v>373.17708384352136</v>
      </c>
      <c r="H40" s="41">
        <f t="shared" si="10"/>
        <v>373.17708384352136</v>
      </c>
      <c r="I40" s="39">
        <f>SUM(H$3:H40)/COUNT(H$3:H40)</f>
        <v>291.75500854513876</v>
      </c>
      <c r="J40" s="39">
        <f>SUM(G$3:G40)/I40</f>
        <v>-1.413933108428582</v>
      </c>
      <c r="K40" s="40">
        <f t="shared" si="11"/>
        <v>114238.37090131622</v>
      </c>
      <c r="L40" s="39">
        <f>SQRT(SUM(K$3:K40)/(COUNT(K$3:K40)-1))</f>
        <v>368.40182317074635</v>
      </c>
    </row>
    <row r="41" spans="1:12" x14ac:dyDescent="0.2">
      <c r="A41" s="2">
        <f>[2]ArdiData!A41</f>
        <v>39</v>
      </c>
      <c r="B41" s="43">
        <f>'0.ArdiData'!C41</f>
        <v>0</v>
      </c>
      <c r="C41" s="42">
        <v>5031.5420497583082</v>
      </c>
      <c r="D41" s="3">
        <f t="shared" si="6"/>
        <v>4082.1210547445539</v>
      </c>
      <c r="E41" s="42">
        <f t="shared" si="7"/>
        <v>194.39886493921145</v>
      </c>
      <c r="F41" s="42">
        <f t="shared" si="8"/>
        <v>3844.765805991115</v>
      </c>
      <c r="G41" s="41">
        <f t="shared" si="9"/>
        <v>1186.7762437671931</v>
      </c>
      <c r="H41" s="41">
        <f t="shared" si="10"/>
        <v>1186.7762437671931</v>
      </c>
      <c r="I41" s="39">
        <f>SUM(H$3:H41)/COUNT(H$3:H41)</f>
        <v>314.70427098672991</v>
      </c>
      <c r="J41" s="39">
        <f>SUM(G$3:G41)/I41</f>
        <v>2.4602595166813144</v>
      </c>
      <c r="K41" s="40">
        <f t="shared" si="11"/>
        <v>1326161.4460785284</v>
      </c>
      <c r="L41" s="39">
        <f>SQRT(SUM(K$3:K41)/(COUNT(K$3:K41)-1))</f>
        <v>408.71421841625329</v>
      </c>
    </row>
    <row r="42" spans="1:12" x14ac:dyDescent="0.2">
      <c r="A42" s="2">
        <f>[2]ArdiData!A42</f>
        <v>40</v>
      </c>
      <c r="B42" s="43">
        <f>'0.ArdiData'!C42</f>
        <v>0</v>
      </c>
      <c r="C42" s="42">
        <v>4204.3946084920954</v>
      </c>
      <c r="D42" s="3">
        <f t="shared" si="6"/>
        <v>4262.0948574454324</v>
      </c>
      <c r="E42" s="42">
        <f t="shared" si="7"/>
        <v>185.74382759621164</v>
      </c>
      <c r="F42" s="42">
        <f t="shared" si="8"/>
        <v>4276.5199196837657</v>
      </c>
      <c r="G42" s="41">
        <f t="shared" si="9"/>
        <v>-72.125311191670335</v>
      </c>
      <c r="H42" s="41">
        <f t="shared" si="10"/>
        <v>72.125311191670335</v>
      </c>
      <c r="I42" s="39">
        <f>SUM(H$3:H42)/COUNT(H$3:H42)</f>
        <v>308.63979699185342</v>
      </c>
      <c r="J42" s="39">
        <f>SUM(G$3:G42)/I42</f>
        <v>2.2749135830406861</v>
      </c>
      <c r="K42" s="40">
        <f t="shared" si="11"/>
        <v>11515.591100550831</v>
      </c>
      <c r="L42" s="39">
        <f>SQRT(SUM(K$3:K42)/(COUNT(K$3:K42)-1))</f>
        <v>403.80604191050412</v>
      </c>
    </row>
    <row r="43" spans="1:12" x14ac:dyDescent="0.2">
      <c r="A43" s="2">
        <f>[2]ArdiData!A43</f>
        <v>41</v>
      </c>
      <c r="B43" s="43">
        <f>'0.ArdiData'!C43</f>
        <v>0</v>
      </c>
      <c r="C43" s="42">
        <v>5586.0237690188087</v>
      </c>
      <c r="D43" s="3">
        <f t="shared" si="6"/>
        <v>4675.4757018370765</v>
      </c>
      <c r="E43" s="42">
        <f t="shared" si="7"/>
        <v>322.32603767347109</v>
      </c>
      <c r="F43" s="42">
        <f t="shared" si="8"/>
        <v>4447.8386850416437</v>
      </c>
      <c r="G43" s="41">
        <f t="shared" si="9"/>
        <v>1138.185083977165</v>
      </c>
      <c r="H43" s="41">
        <f t="shared" si="10"/>
        <v>1138.185083977165</v>
      </c>
      <c r="I43" s="39">
        <f>SUM(H$3:H43)/COUNT(H$3:H43)</f>
        <v>328.87260886954397</v>
      </c>
      <c r="J43" s="39">
        <f>SUM(G$3:G43)/I43</f>
        <v>5.5958261673013379</v>
      </c>
      <c r="K43" s="40">
        <f t="shared" si="11"/>
        <v>1216608.2785542971</v>
      </c>
      <c r="L43" s="39">
        <f>SQRT(SUM(K$3:K43)/(COUNT(K$3:K43)-1))</f>
        <v>435.19885507684825</v>
      </c>
    </row>
    <row r="44" spans="1:12" x14ac:dyDescent="0.2">
      <c r="A44" s="2">
        <f>[2]ArdiData!A44</f>
        <v>42</v>
      </c>
      <c r="B44" s="43">
        <f>'0.ArdiData'!C44</f>
        <v>0</v>
      </c>
      <c r="C44" s="42">
        <v>5777.5611763875086</v>
      </c>
      <c r="D44" s="3">
        <f t="shared" si="6"/>
        <v>5153.7536268859394</v>
      </c>
      <c r="E44" s="42">
        <f t="shared" si="7"/>
        <v>415.89717009870617</v>
      </c>
      <c r="F44" s="42">
        <f t="shared" si="8"/>
        <v>4997.8017395105471</v>
      </c>
      <c r="G44" s="41">
        <f t="shared" si="9"/>
        <v>779.75943687696144</v>
      </c>
      <c r="H44" s="41">
        <f t="shared" si="10"/>
        <v>779.75943687696144</v>
      </c>
      <c r="I44" s="39">
        <f>SUM(H$3:H44)/COUNT(H$3:H44)</f>
        <v>339.60800953638727</v>
      </c>
      <c r="J44" s="39">
        <f>SUM(G$3:G44)/I44</f>
        <v>7.7149929145504617</v>
      </c>
      <c r="K44" s="40">
        <f t="shared" si="11"/>
        <v>554390.47998805519</v>
      </c>
      <c r="L44" s="39">
        <f>SQRT(SUM(K$3:K44)/(COUNT(K$3:K44)-1))</f>
        <v>445.30921617417647</v>
      </c>
    </row>
    <row r="45" spans="1:12" x14ac:dyDescent="0.2">
      <c r="A45" s="2">
        <f>[2]ArdiData!A45</f>
        <v>43</v>
      </c>
      <c r="B45" s="43">
        <f>'0.ArdiData'!C45</f>
        <v>0</v>
      </c>
      <c r="C45" s="42">
        <v>5672.6454679130029</v>
      </c>
      <c r="D45" s="3">
        <f t="shared" si="6"/>
        <v>5590.2497311703173</v>
      </c>
      <c r="E45" s="42">
        <f t="shared" si="7"/>
        <v>428.25653061010917</v>
      </c>
      <c r="F45" s="42">
        <f t="shared" si="8"/>
        <v>5569.6507969846452</v>
      </c>
      <c r="G45" s="41">
        <f t="shared" si="9"/>
        <v>102.99467092835766</v>
      </c>
      <c r="H45" s="41">
        <f t="shared" si="10"/>
        <v>102.99467092835766</v>
      </c>
      <c r="I45" s="39">
        <f>SUM(H$3:H45)/COUNT(H$3:H45)</f>
        <v>334.10537375480516</v>
      </c>
      <c r="J45" s="39">
        <f>SUM(G$3:G45)/I45</f>
        <v>8.1503270289348571</v>
      </c>
      <c r="K45" s="40">
        <f t="shared" si="11"/>
        <v>4598.0957299760239</v>
      </c>
      <c r="L45" s="39">
        <f>SQRT(SUM(K$3:K45)/(COUNT(K$3:K45)-1))</f>
        <v>440.10037583774471</v>
      </c>
    </row>
    <row r="46" spans="1:12" x14ac:dyDescent="0.2">
      <c r="A46" s="2">
        <f>[2]ArdiData!A46</f>
        <v>44</v>
      </c>
      <c r="B46" s="43">
        <f>'0.ArdiData'!C46</f>
        <v>0</v>
      </c>
      <c r="C46" s="42">
        <v>4442.4749424361789</v>
      </c>
      <c r="D46" s="3">
        <f t="shared" si="6"/>
        <v>5703.2999979115775</v>
      </c>
      <c r="E46" s="42">
        <f t="shared" si="7"/>
        <v>239.1327722887998</v>
      </c>
      <c r="F46" s="42">
        <f t="shared" si="8"/>
        <v>6018.5062617804269</v>
      </c>
      <c r="G46" s="41">
        <f t="shared" si="9"/>
        <v>-1576.031319344248</v>
      </c>
      <c r="H46" s="41">
        <f t="shared" si="10"/>
        <v>1576.031319344248</v>
      </c>
      <c r="I46" s="39">
        <f>SUM(H$3:H46)/COUNT(H$3:H46)</f>
        <v>362.33096342729255</v>
      </c>
      <c r="J46" s="39">
        <f>SUM(G$3:G46)/I46</f>
        <v>3.1657154774521339</v>
      </c>
      <c r="K46" s="40">
        <f t="shared" si="11"/>
        <v>2596019.3521900512</v>
      </c>
      <c r="L46" s="39">
        <f>SQRT(SUM(K$3:K46)/(COUNT(K$3:K46)-1))</f>
        <v>499.55630700434108</v>
      </c>
    </row>
    <row r="47" spans="1:12" x14ac:dyDescent="0.2">
      <c r="A47" s="2">
        <f>[2]ArdiData!A47</f>
        <v>45</v>
      </c>
      <c r="B47" s="43">
        <f>'0.ArdiData'!C47</f>
        <v>0</v>
      </c>
      <c r="C47" s="42">
        <v>6116.4376324786244</v>
      </c>
      <c r="D47" s="3">
        <f t="shared" si="6"/>
        <v>5977.2337426560271</v>
      </c>
      <c r="E47" s="42">
        <f t="shared" si="7"/>
        <v>260.01335576218963</v>
      </c>
      <c r="F47" s="42">
        <f t="shared" si="8"/>
        <v>5942.4327702003775</v>
      </c>
      <c r="G47" s="41">
        <f t="shared" si="9"/>
        <v>174.00486227824695</v>
      </c>
      <c r="H47" s="41">
        <f t="shared" si="10"/>
        <v>174.00486227824695</v>
      </c>
      <c r="I47" s="39">
        <f>SUM(H$3:H47)/COUNT(H$3:H47)</f>
        <v>358.14593895731372</v>
      </c>
      <c r="J47" s="39">
        <f>SUM(G$3:G47)/I47</f>
        <v>3.6885566956480855</v>
      </c>
      <c r="K47" s="40">
        <f t="shared" si="11"/>
        <v>19270.84004898545</v>
      </c>
      <c r="L47" s="39">
        <f>SQRT(SUM(K$3:K47)/(COUNT(K$3:K47)-1))</f>
        <v>494.29013623682994</v>
      </c>
    </row>
    <row r="48" spans="1:12" x14ac:dyDescent="0.2">
      <c r="A48" s="2">
        <f>[2]ArdiData!A48</f>
        <v>46</v>
      </c>
      <c r="B48" s="43">
        <f>'0.ArdiData'!C48</f>
        <v>0</v>
      </c>
      <c r="C48" s="42">
        <v>4831.7623955679137</v>
      </c>
      <c r="D48" s="3">
        <f t="shared" si="6"/>
        <v>5956.1501578481566</v>
      </c>
      <c r="E48" s="42">
        <f t="shared" si="7"/>
        <v>91.355191420153574</v>
      </c>
      <c r="F48" s="42">
        <f t="shared" si="8"/>
        <v>6237.2470984182164</v>
      </c>
      <c r="G48" s="41">
        <f t="shared" si="9"/>
        <v>-1405.4847028503027</v>
      </c>
      <c r="H48" s="41">
        <f t="shared" si="10"/>
        <v>1405.4847028503027</v>
      </c>
      <c r="I48" s="39">
        <f>SUM(H$3:H48)/COUNT(H$3:H48)</f>
        <v>380.91417295498735</v>
      </c>
      <c r="J48" s="39">
        <f>SUM(G$3:G48)/I48</f>
        <v>-0.22168537609156186</v>
      </c>
      <c r="K48" s="40">
        <f t="shared" si="11"/>
        <v>2075530.3769851164</v>
      </c>
      <c r="L48" s="39">
        <f>SQRT(SUM(K$3:K48)/(COUNT(K$3:K48)-1))</f>
        <v>533.86912427319294</v>
      </c>
    </row>
    <row r="49" spans="1:12" x14ac:dyDescent="0.2">
      <c r="A49" s="2">
        <f>[2]ArdiData!A49</f>
        <v>47</v>
      </c>
      <c r="B49" s="43">
        <f>'0.ArdiData'!C49</f>
        <v>0</v>
      </c>
      <c r="C49" s="42">
        <v>6206.0910692130574</v>
      </c>
      <c r="D49" s="3">
        <f t="shared" si="6"/>
        <v>6079.2224932572599</v>
      </c>
      <c r="E49" s="42">
        <f t="shared" si="7"/>
        <v>110.38547781352341</v>
      </c>
      <c r="F49" s="42">
        <f t="shared" si="8"/>
        <v>6047.5053492683101</v>
      </c>
      <c r="G49" s="41">
        <f t="shared" si="9"/>
        <v>158.58571994474732</v>
      </c>
      <c r="H49" s="41">
        <f t="shared" si="10"/>
        <v>158.58571994474732</v>
      </c>
      <c r="I49" s="39">
        <f>SUM(H$3:H49)/COUNT(H$3:H49)</f>
        <v>376.18378033774826</v>
      </c>
      <c r="J49" s="39">
        <f>SUM(G$3:G49)/I49</f>
        <v>0.19709148062696222</v>
      </c>
      <c r="K49" s="40">
        <f t="shared" si="11"/>
        <v>15227.636243918369</v>
      </c>
      <c r="L49" s="39">
        <f>SQRT(SUM(K$3:K49)/(COUNT(K$3:K49)-1))</f>
        <v>528.34768113912344</v>
      </c>
    </row>
    <row r="50" spans="1:12" x14ac:dyDescent="0.2">
      <c r="A50" s="2">
        <f>[2]ArdiData!A50</f>
        <v>48</v>
      </c>
      <c r="B50" s="43">
        <f>'0.ArdiData'!C50</f>
        <v>0</v>
      </c>
      <c r="C50" s="42">
        <v>5086.0787376555791</v>
      </c>
      <c r="D50" s="3">
        <f t="shared" si="6"/>
        <v>5968.9021243877432</v>
      </c>
      <c r="E50" s="42">
        <f t="shared" si="7"/>
        <v>-22.03803019630061</v>
      </c>
      <c r="F50" s="42">
        <f t="shared" si="8"/>
        <v>6189.6079710707836</v>
      </c>
      <c r="G50" s="41">
        <f t="shared" si="9"/>
        <v>-1103.5292334152045</v>
      </c>
      <c r="H50" s="41">
        <f t="shared" si="10"/>
        <v>1103.5292334152045</v>
      </c>
      <c r="I50" s="39">
        <f>SUM(H$3:H50)/COUNT(H$3:H50)</f>
        <v>391.33681061019524</v>
      </c>
      <c r="J50" s="39">
        <f>SUM(G$3:G50)/I50</f>
        <v>-2.630436461000206</v>
      </c>
      <c r="K50" s="40">
        <f t="shared" si="11"/>
        <v>1296671.0414401644</v>
      </c>
      <c r="L50" s="39">
        <f>SQRT(SUM(K$3:K50)/(COUNT(K$3:K50)-1))</f>
        <v>548.45294142540206</v>
      </c>
    </row>
    <row r="51" spans="1:12" x14ac:dyDescent="0.2">
      <c r="A51" s="2">
        <f>[2]ArdiData!A51</f>
        <v>49</v>
      </c>
      <c r="B51" s="43">
        <f>'0.ArdiData'!C51</f>
        <v>0</v>
      </c>
      <c r="C51" s="42">
        <v>5256.5559094460787</v>
      </c>
      <c r="D51" s="3">
        <f t="shared" si="6"/>
        <v>5808.8024572423701</v>
      </c>
      <c r="E51" s="42">
        <f t="shared" si="7"/>
        <v>-104.87501236574413</v>
      </c>
      <c r="F51" s="42">
        <f t="shared" si="8"/>
        <v>5946.8640941914427</v>
      </c>
      <c r="G51" s="41">
        <f t="shared" si="9"/>
        <v>-690.30818474536409</v>
      </c>
      <c r="H51" s="41">
        <f t="shared" si="10"/>
        <v>690.30818474536409</v>
      </c>
      <c r="I51" s="39">
        <f>SUM(H$3:H51)/COUNT(H$3:H51)</f>
        <v>397.43826722519873</v>
      </c>
      <c r="J51" s="39">
        <f>SUM(G$3:G51)/I51</f>
        <v>-4.3269482123912608</v>
      </c>
      <c r="K51" s="40">
        <f t="shared" si="11"/>
        <v>526340.95748953021</v>
      </c>
      <c r="L51" s="39">
        <f>SQRT(SUM(K$3:K51)/(COUNT(K$3:K51)-1))</f>
        <v>552.71998860415636</v>
      </c>
    </row>
    <row r="52" spans="1:12" x14ac:dyDescent="0.2">
      <c r="A52" s="2">
        <f>[2]ArdiData!A52</f>
        <v>50</v>
      </c>
      <c r="B52" s="43">
        <f>'0.ArdiData'!C52</f>
        <v>0</v>
      </c>
      <c r="C52" s="42">
        <v>5988.37014518462</v>
      </c>
      <c r="D52" s="3">
        <f t="shared" si="6"/>
        <v>5760.8159849382255</v>
      </c>
      <c r="E52" s="42">
        <f t="shared" si="7"/>
        <v>-70.741888328784427</v>
      </c>
      <c r="F52" s="42">
        <f t="shared" si="8"/>
        <v>5703.9274448766264</v>
      </c>
      <c r="G52" s="41">
        <f t="shared" si="9"/>
        <v>284.44270030799362</v>
      </c>
      <c r="H52" s="41">
        <f t="shared" si="10"/>
        <v>284.44270030799362</v>
      </c>
      <c r="I52" s="39">
        <f>SUM(H$3:H52)/COUNT(H$3:H52)</f>
        <v>395.1783558868546</v>
      </c>
      <c r="J52" s="39">
        <f>SUM(G$3:G52)/I52</f>
        <v>-3.6319096889225739</v>
      </c>
      <c r="K52" s="40">
        <f t="shared" si="11"/>
        <v>62129.196265612925</v>
      </c>
      <c r="L52" s="39">
        <f>SQRT(SUM(K$3:K52)/(COUNT(K$3:K52)-1))</f>
        <v>548.20858005014838</v>
      </c>
    </row>
    <row r="53" spans="1:12" x14ac:dyDescent="0.2">
      <c r="A53" s="2">
        <f>[2]ArdiData!A53</f>
        <v>51</v>
      </c>
      <c r="B53" s="43">
        <f>'0.ArdiData'!C53</f>
        <v>0</v>
      </c>
      <c r="C53" s="42">
        <v>6526.7676661512296</v>
      </c>
      <c r="D53" s="3">
        <f t="shared" si="6"/>
        <v>5857.4128105177988</v>
      </c>
      <c r="E53" s="42">
        <f t="shared" si="7"/>
        <v>29.661340016230206</v>
      </c>
      <c r="F53" s="42">
        <f t="shared" si="8"/>
        <v>5690.0740966094409</v>
      </c>
      <c r="G53" s="41">
        <f t="shared" si="9"/>
        <v>836.69356954178875</v>
      </c>
      <c r="H53" s="41">
        <f t="shared" si="10"/>
        <v>836.69356954178875</v>
      </c>
      <c r="I53" s="39">
        <f>SUM(H$3:H53)/COUNT(H$3:H53)</f>
        <v>403.83551693891218</v>
      </c>
      <c r="J53" s="39">
        <f>SUM(G$3:G53)/I53</f>
        <v>-1.4821839708237325</v>
      </c>
      <c r="K53" s="40">
        <f t="shared" si="11"/>
        <v>642415.32818475238</v>
      </c>
      <c r="L53" s="39">
        <f>SQRT(SUM(K$3:K53)/(COUNT(K$3:K53)-1))</f>
        <v>554.40986720970511</v>
      </c>
    </row>
    <row r="54" spans="1:12" x14ac:dyDescent="0.2">
      <c r="A54" s="2">
        <f>[2]ArdiData!A54</f>
        <v>52</v>
      </c>
      <c r="B54" s="43">
        <f>'0.ArdiData'!C54</f>
        <v>0</v>
      </c>
      <c r="C54" s="42">
        <v>5794.3331193675949</v>
      </c>
      <c r="D54" s="3">
        <f t="shared" si="6"/>
        <v>5868.5259443007435</v>
      </c>
      <c r="E54" s="42">
        <f t="shared" si="7"/>
        <v>18.53241627625891</v>
      </c>
      <c r="F54" s="42">
        <f t="shared" si="8"/>
        <v>5887.0741505340293</v>
      </c>
      <c r="G54" s="41">
        <f t="shared" si="9"/>
        <v>-92.741031166434368</v>
      </c>
      <c r="H54" s="41">
        <f t="shared" si="10"/>
        <v>92.741031166434368</v>
      </c>
      <c r="I54" s="39">
        <f>SUM(H$3:H54)/COUNT(H$3:H54)</f>
        <v>397.85293067405684</v>
      </c>
      <c r="J54" s="39">
        <f>SUM(G$3:G54)/I54</f>
        <v>-1.7375756414597252</v>
      </c>
      <c r="K54" s="40">
        <f t="shared" si="11"/>
        <v>16365.174609239999</v>
      </c>
      <c r="L54" s="39">
        <f>SQRT(SUM(K$3:K54)/(COUNT(K$3:K54)-1))</f>
        <v>549.2397636659523</v>
      </c>
    </row>
    <row r="55" spans="1:12" x14ac:dyDescent="0.2">
      <c r="A55" s="2">
        <f>[2]ArdiData!A55</f>
        <v>53</v>
      </c>
      <c r="B55" s="43">
        <f>'0.ArdiData'!C55</f>
        <v>0</v>
      </c>
      <c r="C55" s="42">
        <v>5545.614554778329</v>
      </c>
      <c r="D55" s="3">
        <f t="shared" si="6"/>
        <v>5818.7695994172682</v>
      </c>
      <c r="E55" s="42">
        <f t="shared" si="7"/>
        <v>-22.440840419581626</v>
      </c>
      <c r="F55" s="42">
        <f t="shared" si="8"/>
        <v>5887.0583605770025</v>
      </c>
      <c r="G55" s="41">
        <f t="shared" si="9"/>
        <v>-341.44380579867357</v>
      </c>
      <c r="H55" s="41">
        <f t="shared" si="10"/>
        <v>341.44380579867357</v>
      </c>
      <c r="I55" s="39">
        <f>SUM(H$3:H55)/COUNT(H$3:H55)</f>
        <v>396.78860756320057</v>
      </c>
      <c r="J55" s="39">
        <f>SUM(G$3:G55)/I55</f>
        <v>-2.602754583514054</v>
      </c>
      <c r="K55" s="40">
        <f t="shared" si="11"/>
        <v>141849.56695779925</v>
      </c>
      <c r="L55" s="39">
        <f>SQRT(SUM(K$3:K55)/(COUNT(K$3:K55)-1))</f>
        <v>546.43476957000348</v>
      </c>
    </row>
    <row r="56" spans="1:12" x14ac:dyDescent="0.2">
      <c r="A56" s="2">
        <f>[2]ArdiData!A56</f>
        <v>54</v>
      </c>
      <c r="B56" s="43">
        <f>'0.ArdiData'!C56</f>
        <v>0</v>
      </c>
      <c r="C56" s="42">
        <v>6272.3581433243171</v>
      </c>
      <c r="D56" s="3">
        <f t="shared" si="6"/>
        <v>5891.5346358630131</v>
      </c>
      <c r="E56" s="42">
        <f t="shared" si="7"/>
        <v>34.682685699614325</v>
      </c>
      <c r="F56" s="42">
        <f t="shared" si="8"/>
        <v>5796.3287589976862</v>
      </c>
      <c r="G56" s="41">
        <f t="shared" si="9"/>
        <v>476.02938432663086</v>
      </c>
      <c r="H56" s="41">
        <f t="shared" si="10"/>
        <v>476.02938432663086</v>
      </c>
      <c r="I56" s="39">
        <f>SUM(H$3:H56)/COUNT(H$3:H56)</f>
        <v>398.25602935511591</v>
      </c>
      <c r="J56" s="39">
        <f>SUM(G$3:G56)/I56</f>
        <v>-1.3978796092456376</v>
      </c>
      <c r="K56" s="40">
        <f t="shared" si="11"/>
        <v>194343.40880504763</v>
      </c>
      <c r="L56" s="39">
        <f>SQRT(SUM(K$3:K56)/(COUNT(K$3:K56)-1))</f>
        <v>544.63200651078773</v>
      </c>
    </row>
    <row r="57" spans="1:12" x14ac:dyDescent="0.2">
      <c r="A57" s="2">
        <f>[2]ArdiData!A57</f>
        <v>55</v>
      </c>
      <c r="B57" s="43">
        <f>'0.ArdiData'!C57</f>
        <v>0</v>
      </c>
      <c r="C57" s="42">
        <v>5129.4309137141636</v>
      </c>
      <c r="D57" s="3">
        <f t="shared" si="6"/>
        <v>5766.8600399929346</v>
      </c>
      <c r="E57" s="42">
        <f t="shared" si="7"/>
        <v>-60.93168324220138</v>
      </c>
      <c r="F57" s="42">
        <f t="shared" si="8"/>
        <v>5926.2173215626271</v>
      </c>
      <c r="G57" s="41">
        <f t="shared" si="9"/>
        <v>-796.78640784846357</v>
      </c>
      <c r="H57" s="41">
        <f t="shared" si="10"/>
        <v>796.78640784846357</v>
      </c>
      <c r="I57" s="39">
        <f>SUM(H$3:H57)/COUNT(H$3:H57)</f>
        <v>405.50203623681313</v>
      </c>
      <c r="J57" s="39">
        <f>SUM(G$3:G57)/I57</f>
        <v>-3.3378387026216267</v>
      </c>
      <c r="K57" s="40">
        <f t="shared" si="11"/>
        <v>692177.10738324083</v>
      </c>
      <c r="L57" s="39">
        <f>SQRT(SUM(K$3:K57)/(COUNT(K$3:K57)-1))</f>
        <v>551.31577126283844</v>
      </c>
    </row>
    <row r="58" spans="1:12" x14ac:dyDescent="0.2">
      <c r="A58" s="2">
        <f>[2]ArdiData!A58</f>
        <v>56</v>
      </c>
      <c r="B58" s="43">
        <f>'0.ArdiData'!C58</f>
        <v>0</v>
      </c>
      <c r="C58" s="42">
        <v>5666.7623903768372</v>
      </c>
      <c r="D58" s="3">
        <f t="shared" si="6"/>
        <v>5698.0951634759549</v>
      </c>
      <c r="E58" s="42">
        <f t="shared" si="7"/>
        <v>-65.631599207068376</v>
      </c>
      <c r="F58" s="42">
        <f t="shared" si="8"/>
        <v>5705.9283567507337</v>
      </c>
      <c r="G58" s="41">
        <f t="shared" si="9"/>
        <v>-39.165966373896481</v>
      </c>
      <c r="H58" s="41">
        <f t="shared" si="10"/>
        <v>39.165966373896481</v>
      </c>
      <c r="I58" s="39">
        <f>SUM(H$3:H58)/COUNT(H$3:H58)</f>
        <v>398.96032070354676</v>
      </c>
      <c r="J58" s="39">
        <f>SUM(G$3:G58)/I58</f>
        <v>-3.4907390150005657</v>
      </c>
      <c r="K58" s="40">
        <f t="shared" si="11"/>
        <v>5528.1273196494303</v>
      </c>
      <c r="L58" s="39">
        <f>SQRT(SUM(K$3:K58)/(COUNT(K$3:K58)-1))</f>
        <v>546.37280692430852</v>
      </c>
    </row>
    <row r="59" spans="1:12" x14ac:dyDescent="0.2">
      <c r="A59" s="2">
        <f>[2]ArdiData!A59</f>
        <v>57</v>
      </c>
      <c r="B59" s="43">
        <f>'0.ArdiData'!C59</f>
        <v>0</v>
      </c>
      <c r="C59" s="42">
        <v>6383.3602430207802</v>
      </c>
      <c r="D59" s="3">
        <f t="shared" si="6"/>
        <v>5782.6429000192647</v>
      </c>
      <c r="E59" s="42">
        <f t="shared" si="7"/>
        <v>24.476002243158554</v>
      </c>
      <c r="F59" s="42">
        <f t="shared" si="8"/>
        <v>5632.4635642688863</v>
      </c>
      <c r="G59" s="41">
        <f t="shared" si="9"/>
        <v>750.89667875189389</v>
      </c>
      <c r="H59" s="41">
        <f t="shared" si="10"/>
        <v>750.89667875189389</v>
      </c>
      <c r="I59" s="39">
        <f>SUM(H$3:H59)/COUNT(H$3:H59)</f>
        <v>405.13464277457041</v>
      </c>
      <c r="J59" s="39">
        <f>SUM(G$3:G59)/I59</f>
        <v>-1.5840898565719927</v>
      </c>
      <c r="K59" s="40">
        <f t="shared" si="11"/>
        <v>512242.61876532721</v>
      </c>
      <c r="L59" s="39">
        <f>SQRT(SUM(K$3:K59)/(COUNT(K$3:K59)-1))</f>
        <v>549.85421845272583</v>
      </c>
    </row>
    <row r="60" spans="1:12" x14ac:dyDescent="0.2">
      <c r="A60" s="2">
        <f>[2]ArdiData!A60</f>
        <v>58</v>
      </c>
      <c r="B60" s="43">
        <f>'0.ArdiData'!C60</f>
        <v>0</v>
      </c>
      <c r="C60" s="42">
        <v>6421.0416971132518</v>
      </c>
      <c r="D60" s="3">
        <f t="shared" si="6"/>
        <v>5929.9034612325886</v>
      </c>
      <c r="E60" s="42">
        <f t="shared" si="7"/>
        <v>98.146737625257728</v>
      </c>
      <c r="F60" s="42">
        <f t="shared" si="8"/>
        <v>5807.118902262423</v>
      </c>
      <c r="G60" s="41">
        <f t="shared" si="9"/>
        <v>613.92279485082872</v>
      </c>
      <c r="H60" s="41">
        <f t="shared" si="10"/>
        <v>613.92279485082872</v>
      </c>
      <c r="I60" s="39">
        <f>SUM(H$3:H60)/COUNT(H$3:H60)</f>
        <v>408.73443850002315</v>
      </c>
      <c r="J60" s="39">
        <f>SUM(G$3:G60)/I60</f>
        <v>-6.8129525411361885E-2</v>
      </c>
      <c r="K60" s="40">
        <f t="shared" si="11"/>
        <v>334936.95944895776</v>
      </c>
      <c r="L60" s="39">
        <f>SQRT(SUM(K$3:K60)/(COUNT(K$3:K60)-1))</f>
        <v>550.3740037188652</v>
      </c>
    </row>
    <row r="61" spans="1:12" x14ac:dyDescent="0.2">
      <c r="A61" s="2">
        <f>[2]ArdiData!A61</f>
        <v>59</v>
      </c>
      <c r="B61" s="43">
        <f>'0.ArdiData'!C61</f>
        <v>0</v>
      </c>
      <c r="C61" s="42">
        <v>6732.3029027761122</v>
      </c>
      <c r="D61" s="3">
        <f t="shared" si="6"/>
        <v>6168.9007396415</v>
      </c>
      <c r="E61" s="42">
        <f t="shared" si="7"/>
        <v>182.6570620954499</v>
      </c>
      <c r="F61" s="42">
        <f t="shared" si="8"/>
        <v>6028.0501988578462</v>
      </c>
      <c r="G61" s="41">
        <f t="shared" si="9"/>
        <v>704.25270391826598</v>
      </c>
      <c r="H61" s="41">
        <f t="shared" si="10"/>
        <v>704.25270391826598</v>
      </c>
      <c r="I61" s="39">
        <f>SUM(H$3:H61)/COUNT(H$3:H61)</f>
        <v>413.74322265965441</v>
      </c>
      <c r="J61" s="39">
        <f>SUM(G$3:G61)/I61</f>
        <v>1.6348444725108937</v>
      </c>
      <c r="K61" s="40">
        <f t="shared" si="11"/>
        <v>447651.04243269475</v>
      </c>
      <c r="L61" s="39">
        <f>SQRT(SUM(K$3:K61)/(COUNT(K$3:K61)-1))</f>
        <v>552.63645605743909</v>
      </c>
    </row>
    <row r="62" spans="1:12" x14ac:dyDescent="0.2">
      <c r="A62" s="2">
        <f>[2]ArdiData!A62</f>
        <v>60</v>
      </c>
      <c r="B62" s="43">
        <f>'0.ArdiData'!C62</f>
        <v>0</v>
      </c>
      <c r="C62" s="42">
        <v>5383.813648815224</v>
      </c>
      <c r="D62" s="3">
        <f t="shared" si="6"/>
        <v>6158.0089711526052</v>
      </c>
      <c r="E62" s="42">
        <f t="shared" si="7"/>
        <v>66.527763744843114</v>
      </c>
      <c r="F62" s="42">
        <f t="shared" si="8"/>
        <v>6351.5578017369498</v>
      </c>
      <c r="G62" s="41">
        <f t="shared" si="9"/>
        <v>-967.7441529217258</v>
      </c>
      <c r="H62" s="41">
        <f t="shared" si="10"/>
        <v>967.7441529217258</v>
      </c>
      <c r="I62" s="39">
        <f>SUM(H$3:H62)/COUNT(H$3:H62)</f>
        <v>422.97657149735556</v>
      </c>
      <c r="J62" s="39">
        <f>SUM(G$3:G62)/I62</f>
        <v>-0.68878125161021431</v>
      </c>
      <c r="K62" s="40">
        <f t="shared" si="11"/>
        <v>1005867.7102186256</v>
      </c>
      <c r="L62" s="39">
        <f>SQRT(SUM(K$3:K62)/(COUNT(K$3:K62)-1))</f>
        <v>563.27548064890027</v>
      </c>
    </row>
    <row r="63" spans="1:12" x14ac:dyDescent="0.2">
      <c r="A63" s="2">
        <f>[2]ArdiData!A63</f>
        <v>61</v>
      </c>
      <c r="B63" s="43">
        <f>'0.ArdiData'!C63</f>
        <v>0</v>
      </c>
      <c r="C63" s="42">
        <v>6306.029263075081</v>
      </c>
      <c r="D63" s="3">
        <f t="shared" si="6"/>
        <v>6240.8352405329751</v>
      </c>
      <c r="E63" s="42">
        <f t="shared" si="7"/>
        <v>76.306867126159204</v>
      </c>
      <c r="F63" s="42">
        <f t="shared" si="8"/>
        <v>6224.5367348974487</v>
      </c>
      <c r="G63" s="41">
        <f t="shared" si="9"/>
        <v>81.492528177632266</v>
      </c>
      <c r="H63" s="41">
        <f t="shared" si="10"/>
        <v>81.492528177632266</v>
      </c>
      <c r="I63" s="39">
        <f>SUM(H$3:H63)/COUNT(H$3:H63)</f>
        <v>417.37847242654038</v>
      </c>
      <c r="J63" s="39">
        <f>SUM(G$3:G63)/I63</f>
        <v>-0.50277102918154692</v>
      </c>
      <c r="K63" s="40">
        <f t="shared" si="11"/>
        <v>2144.3490998992256</v>
      </c>
      <c r="L63" s="39">
        <f>SQRT(SUM(K$3:K63)/(COUNT(K$3:K63)-1))</f>
        <v>558.59378663471591</v>
      </c>
    </row>
    <row r="64" spans="1:12" x14ac:dyDescent="0.2">
      <c r="A64" s="2">
        <f>[2]ArdiData!A64</f>
        <v>62</v>
      </c>
      <c r="B64" s="43">
        <f>'0.ArdiData'!C64</f>
        <v>0</v>
      </c>
      <c r="C64" s="42">
        <v>6344.73822659077</v>
      </c>
      <c r="D64" s="3">
        <f t="shared" si="6"/>
        <v>6322.6613314454617</v>
      </c>
      <c r="E64" s="42">
        <f t="shared" si="7"/>
        <v>79.61840139795558</v>
      </c>
      <c r="F64" s="42">
        <f t="shared" si="8"/>
        <v>6317.1421076591341</v>
      </c>
      <c r="G64" s="41">
        <f t="shared" si="9"/>
        <v>27.596118931635829</v>
      </c>
      <c r="H64" s="41">
        <f t="shared" si="10"/>
        <v>27.596118931635829</v>
      </c>
      <c r="I64" s="39">
        <f>SUM(H$3:H64)/COUNT(H$3:H64)</f>
        <v>411.09166027339677</v>
      </c>
      <c r="J64" s="39">
        <f>SUM(G$3:G64)/I64</f>
        <v>-0.44333102035510163</v>
      </c>
      <c r="K64" s="40">
        <f t="shared" si="11"/>
        <v>57.597354328994768</v>
      </c>
      <c r="L64" s="39">
        <f>SQRT(SUM(K$3:K64)/(COUNT(K$3:K64)-1))</f>
        <v>553.99708091449918</v>
      </c>
    </row>
    <row r="65" spans="1:12" x14ac:dyDescent="0.2">
      <c r="A65" s="2">
        <f>[2]ArdiData!A65</f>
        <v>63</v>
      </c>
      <c r="B65" s="43">
        <f>'0.ArdiData'!C65</f>
        <v>0</v>
      </c>
      <c r="C65" s="42">
        <v>6433.484918596806</v>
      </c>
      <c r="D65" s="3">
        <f t="shared" si="6"/>
        <v>6408.5207699940947</v>
      </c>
      <c r="E65" s="42">
        <f t="shared" si="7"/>
        <v>83.363023688362091</v>
      </c>
      <c r="F65" s="42">
        <f t="shared" si="8"/>
        <v>6402.2797328434172</v>
      </c>
      <c r="G65" s="41">
        <f t="shared" si="9"/>
        <v>31.205185753388832</v>
      </c>
      <c r="H65" s="41">
        <f t="shared" si="10"/>
        <v>31.205185753388832</v>
      </c>
      <c r="I65" s="39">
        <f>SUM(H$3:H65)/COUNT(H$3:H65)</f>
        <v>405.06171623339668</v>
      </c>
      <c r="J65" s="39">
        <f>SUM(G$3:G65)/I65</f>
        <v>-0.37289255785421366</v>
      </c>
      <c r="K65" s="40">
        <f t="shared" si="11"/>
        <v>15.842193134416243</v>
      </c>
      <c r="L65" s="39">
        <f>SQRT(SUM(K$3:K65)/(COUNT(K$3:K65)-1))</f>
        <v>549.51143325981809</v>
      </c>
    </row>
    <row r="66" spans="1:12" x14ac:dyDescent="0.2">
      <c r="A66" s="2">
        <f>[2]ArdiData!A66</f>
        <v>64</v>
      </c>
      <c r="B66" s="43">
        <f>'0.ArdiData'!C66</f>
        <v>0</v>
      </c>
      <c r="C66" s="42">
        <v>7126.6521295344728</v>
      </c>
      <c r="D66" s="3">
        <f t="shared" si="6"/>
        <v>6618.8374608528602</v>
      </c>
      <c r="E66" s="42">
        <f t="shared" si="7"/>
        <v>159.53522399060412</v>
      </c>
      <c r="F66" s="42">
        <f t="shared" si="8"/>
        <v>6491.8837936824566</v>
      </c>
      <c r="G66" s="41">
        <f t="shared" si="9"/>
        <v>634.76833585201621</v>
      </c>
      <c r="H66" s="41">
        <f t="shared" si="10"/>
        <v>634.76833585201621</v>
      </c>
      <c r="I66" s="39">
        <f>SUM(H$3:H66)/COUNT(H$3:H66)</f>
        <v>408.65088216493757</v>
      </c>
      <c r="J66" s="39">
        <f>SUM(G$3:G66)/I66</f>
        <v>1.1837092675152703</v>
      </c>
      <c r="K66" s="40">
        <f t="shared" si="11"/>
        <v>359499.68375592289</v>
      </c>
      <c r="L66" s="39">
        <f>SQRT(SUM(K$3:K66)/(COUNT(K$3:K66)-1))</f>
        <v>550.34180189206938</v>
      </c>
    </row>
    <row r="67" spans="1:12" x14ac:dyDescent="0.2">
      <c r="A67" s="2">
        <f>[2]ArdiData!A67</f>
        <v>65</v>
      </c>
      <c r="B67" s="43">
        <f>'0.ArdiData'!C67</f>
        <v>0</v>
      </c>
      <c r="C67" s="42">
        <v>7865.1338288516981</v>
      </c>
      <c r="D67" s="3">
        <f t="shared" ref="D67:D77" si="12">$N$1*C67+(1-$N$1)*F67</f>
        <v>6995.7249136451119</v>
      </c>
      <c r="E67" s="42">
        <f t="shared" ref="E67:E77" si="13">$N$2*(D67-D66)+(1-$N$2)*E66</f>
        <v>289.94656127159266</v>
      </c>
      <c r="F67" s="42">
        <f t="shared" ref="F67:F78" si="14">D66+E66</f>
        <v>6778.3726848434644</v>
      </c>
      <c r="G67" s="41">
        <f t="shared" ref="G67:G77" si="15">C67-F67</f>
        <v>1086.7611440082337</v>
      </c>
      <c r="H67" s="41">
        <f t="shared" ref="H67:H78" si="16">ABS(G67)</f>
        <v>1086.7611440082337</v>
      </c>
      <c r="I67" s="39">
        <f>SUM(H$3:H67)/COUNT(H$3:H67)</f>
        <v>419.0833477317575</v>
      </c>
      <c r="J67" s="39">
        <f>SUM(G$3:G67)/I67</f>
        <v>3.7474287368019708</v>
      </c>
      <c r="K67" s="40">
        <f t="shared" ref="K67:K77" si="17">(G67-$G$78)^2</f>
        <v>1105811.5222199268</v>
      </c>
      <c r="L67" s="39">
        <f>SQRT(SUM(K$3:K67)/(COUNT(K$3:K67)-1))</f>
        <v>561.62439841857861</v>
      </c>
    </row>
    <row r="68" spans="1:12" x14ac:dyDescent="0.2">
      <c r="A68" s="2">
        <f>[2]ArdiData!A68</f>
        <v>66</v>
      </c>
      <c r="B68" s="43">
        <f>'0.ArdiData'!C68</f>
        <v>0</v>
      </c>
      <c r="C68" s="42">
        <v>7010.35704845092</v>
      </c>
      <c r="D68" s="3">
        <f t="shared" si="12"/>
        <v>7230.6085896235481</v>
      </c>
      <c r="E68" s="42">
        <f t="shared" si="13"/>
        <v>256.90883009569882</v>
      </c>
      <c r="F68" s="42">
        <f t="shared" si="14"/>
        <v>7285.6714749167049</v>
      </c>
      <c r="G68" s="41">
        <f t="shared" si="15"/>
        <v>-275.31442646578489</v>
      </c>
      <c r="H68" s="41">
        <f t="shared" si="16"/>
        <v>275.31442646578489</v>
      </c>
      <c r="I68" s="39">
        <f>SUM(H$3:H68)/COUNT(H$3:H68)</f>
        <v>416.90503074287915</v>
      </c>
      <c r="J68" s="39">
        <f>SUM(G$3:G68)/I68</f>
        <v>3.1066321066731284</v>
      </c>
      <c r="K68" s="40">
        <f t="shared" si="17"/>
        <v>96410.149075691224</v>
      </c>
      <c r="L68" s="39">
        <f>SQRT(SUM(K$3:K68)/(COUNT(K$3:K68)-1))</f>
        <v>558.61664166752325</v>
      </c>
    </row>
    <row r="69" spans="1:12" x14ac:dyDescent="0.2">
      <c r="A69" s="2">
        <f>[2]ArdiData!A69</f>
        <v>67</v>
      </c>
      <c r="B69" s="43">
        <f>'0.ArdiData'!C69</f>
        <v>0</v>
      </c>
      <c r="C69" s="42">
        <v>9422.7261880039478</v>
      </c>
      <c r="D69" s="3">
        <f t="shared" si="12"/>
        <v>7874.5591733761876</v>
      </c>
      <c r="E69" s="42">
        <f t="shared" si="13"/>
        <v>489.13388228986321</v>
      </c>
      <c r="F69" s="42">
        <f t="shared" si="14"/>
        <v>7487.5174197192473</v>
      </c>
      <c r="G69" s="41">
        <f t="shared" si="15"/>
        <v>1935.2087682847005</v>
      </c>
      <c r="H69" s="41">
        <f t="shared" si="16"/>
        <v>1935.2087682847005</v>
      </c>
      <c r="I69" s="39">
        <f>SUM(H$3:H69)/COUNT(H$3:H69)</f>
        <v>439.56628055693619</v>
      </c>
      <c r="J69" s="39">
        <f>SUM(G$3:G69)/I69</f>
        <v>7.3490153023820293</v>
      </c>
      <c r="K69" s="40">
        <f t="shared" si="17"/>
        <v>3610088.7581698275</v>
      </c>
      <c r="L69" s="39">
        <f>SQRT(SUM(K$3:K69)/(COUNT(K$3:K69)-1))</f>
        <v>601.68330364956819</v>
      </c>
    </row>
    <row r="70" spans="1:12" x14ac:dyDescent="0.2">
      <c r="A70" s="2">
        <f>[2]ArdiData!A70</f>
        <v>68</v>
      </c>
      <c r="B70" s="43">
        <f>'0.ArdiData'!C70</f>
        <v>0</v>
      </c>
      <c r="C70" s="42">
        <v>7040.5275765927445</v>
      </c>
      <c r="D70" s="3">
        <f t="shared" si="12"/>
        <v>8099.0599598513891</v>
      </c>
      <c r="E70" s="42">
        <f t="shared" si="13"/>
        <v>330.3540248010662</v>
      </c>
      <c r="F70" s="42">
        <f t="shared" si="14"/>
        <v>8363.69305566605</v>
      </c>
      <c r="G70" s="41">
        <f t="shared" si="15"/>
        <v>-1323.1654790733055</v>
      </c>
      <c r="H70" s="41">
        <f t="shared" si="16"/>
        <v>1323.1654790733055</v>
      </c>
      <c r="I70" s="39">
        <f>SUM(H$3:H70)/COUNT(H$3:H70)</f>
        <v>452.56038641747102</v>
      </c>
      <c r="J70" s="39">
        <f>SUM(G$3:G70)/I70</f>
        <v>4.2142748247334074</v>
      </c>
      <c r="K70" s="40">
        <f t="shared" si="17"/>
        <v>1845117.1406041181</v>
      </c>
      <c r="L70" s="39">
        <f>SQRT(SUM(K$3:K70)/(COUNT(K$3:K70)-1))</f>
        <v>619.80523904616064</v>
      </c>
    </row>
    <row r="71" spans="1:12" x14ac:dyDescent="0.2">
      <c r="A71" s="2">
        <f>[2]ArdiData!A71</f>
        <v>69</v>
      </c>
      <c r="B71" s="43">
        <f>'0.ArdiData'!C71</f>
        <v>0</v>
      </c>
      <c r="C71" s="42">
        <v>9903.7758241325882</v>
      </c>
      <c r="D71" s="3">
        <f t="shared" si="12"/>
        <v>8724.2863525484827</v>
      </c>
      <c r="E71" s="42">
        <f t="shared" si="13"/>
        <v>507.27744553868263</v>
      </c>
      <c r="F71" s="42">
        <f t="shared" si="14"/>
        <v>8429.4139846524558</v>
      </c>
      <c r="G71" s="41">
        <f t="shared" si="15"/>
        <v>1474.3618394801324</v>
      </c>
      <c r="H71" s="41">
        <f t="shared" si="16"/>
        <v>1474.3618394801324</v>
      </c>
      <c r="I71" s="39">
        <f>SUM(H$3:H71)/COUNT(H$3:H71)</f>
        <v>467.3691031285241</v>
      </c>
      <c r="J71" s="39">
        <f>SUM(G$3:G71)/I71</f>
        <v>7.235342815763727</v>
      </c>
      <c r="K71" s="40">
        <f t="shared" si="17"/>
        <v>2071228.7922492027</v>
      </c>
      <c r="L71" s="39">
        <f>SQRT(SUM(K$3:K71)/(COUNT(K$3:K71)-1))</f>
        <v>639.50636516214115</v>
      </c>
    </row>
    <row r="72" spans="1:12" x14ac:dyDescent="0.2">
      <c r="A72" s="2">
        <f>[2]ArdiData!A72</f>
        <v>70</v>
      </c>
      <c r="B72" s="43">
        <f>'0.ArdiData'!C72</f>
        <v>0</v>
      </c>
      <c r="C72" s="42">
        <v>7385.6932650971721</v>
      </c>
      <c r="D72" s="3">
        <f t="shared" si="12"/>
        <v>8862.3896914891666</v>
      </c>
      <c r="E72" s="42">
        <f t="shared" si="13"/>
        <v>285.77298157988338</v>
      </c>
      <c r="F72" s="42">
        <f t="shared" si="14"/>
        <v>9231.5637980871652</v>
      </c>
      <c r="G72" s="41">
        <f t="shared" si="15"/>
        <v>-1845.8705329899931</v>
      </c>
      <c r="H72" s="41">
        <f t="shared" si="16"/>
        <v>1845.8705329899931</v>
      </c>
      <c r="I72" s="39">
        <f>SUM(H$3:H72)/COUNT(H$3:H72)</f>
        <v>487.06198069797369</v>
      </c>
      <c r="J72" s="39">
        <f>SUM(G$3:G72)/I72</f>
        <v>3.1529973812371912</v>
      </c>
      <c r="K72" s="40">
        <f t="shared" si="17"/>
        <v>3538371.464477106</v>
      </c>
      <c r="L72" s="39">
        <f>SQRT(SUM(K$3:K72)/(COUNT(K$3:K72)-1))</f>
        <v>674.03416739305192</v>
      </c>
    </row>
    <row r="73" spans="1:12" x14ac:dyDescent="0.2">
      <c r="A73" s="2">
        <f>[2]ArdiData!A73</f>
        <v>71</v>
      </c>
      <c r="B73" s="43">
        <f>'0.ArdiData'!C73</f>
        <v>0</v>
      </c>
      <c r="C73" s="42">
        <v>9011.9704290236768</v>
      </c>
      <c r="D73" s="3">
        <f t="shared" si="12"/>
        <v>9120.9242242599757</v>
      </c>
      <c r="E73" s="42">
        <f t="shared" si="13"/>
        <v>269.42991229443885</v>
      </c>
      <c r="F73" s="42">
        <f t="shared" si="14"/>
        <v>9148.1626730690496</v>
      </c>
      <c r="G73" s="41">
        <f t="shared" si="15"/>
        <v>-136.19224404537272</v>
      </c>
      <c r="H73" s="41">
        <f t="shared" si="16"/>
        <v>136.19224404537272</v>
      </c>
      <c r="I73" s="39">
        <f>SUM(H$3:H73)/COUNT(H$3:H73)</f>
        <v>482.1201534211765</v>
      </c>
      <c r="J73" s="39">
        <f>SUM(G$3:G73)/I73</f>
        <v>2.9028301257776583</v>
      </c>
      <c r="K73" s="40">
        <f t="shared" si="17"/>
        <v>29370.300654045848</v>
      </c>
      <c r="L73" s="39">
        <f>SQRT(SUM(K$3:K73)/(COUNT(K$3:K73)-1))</f>
        <v>669.51573499879032</v>
      </c>
    </row>
    <row r="74" spans="1:12" x14ac:dyDescent="0.2">
      <c r="A74" s="2">
        <f>[2]ArdiData!A74</f>
        <v>72</v>
      </c>
      <c r="B74" s="43">
        <f>'0.ArdiData'!C74</f>
        <v>0</v>
      </c>
      <c r="C74" s="42">
        <v>10014.199326672129</v>
      </c>
      <c r="D74" s="3">
        <f t="shared" si="12"/>
        <v>9515.1231745779587</v>
      </c>
      <c r="E74" s="42">
        <f t="shared" si="13"/>
        <v>344.29133510856531</v>
      </c>
      <c r="F74" s="42">
        <f t="shared" si="14"/>
        <v>9390.3541365544152</v>
      </c>
      <c r="G74" s="41">
        <f t="shared" si="15"/>
        <v>623.84519011771408</v>
      </c>
      <c r="H74" s="41">
        <f t="shared" si="16"/>
        <v>623.84519011771408</v>
      </c>
      <c r="I74" s="39">
        <f>SUM(H$3:H74)/COUNT(H$3:H74)</f>
        <v>484.08855670862835</v>
      </c>
      <c r="J74" s="39">
        <f>SUM(G$3:G74)/I74</f>
        <v>4.179727175271994</v>
      </c>
      <c r="K74" s="40">
        <f t="shared" si="17"/>
        <v>346520.33553307143</v>
      </c>
      <c r="L74" s="39">
        <f>SQRT(SUM(K$3:K74)/(COUNT(K$3:K74)-1))</f>
        <v>668.44482842799141</v>
      </c>
    </row>
    <row r="75" spans="1:12" x14ac:dyDescent="0.2">
      <c r="A75" s="2">
        <f>[2]ArdiData!A75</f>
        <v>73</v>
      </c>
      <c r="B75" s="43">
        <f>'0.ArdiData'!C75</f>
        <v>0</v>
      </c>
      <c r="C75" s="42">
        <v>10910.3731121908</v>
      </c>
      <c r="D75" s="3">
        <f t="shared" si="12"/>
        <v>10069.606230187379</v>
      </c>
      <c r="E75" s="42">
        <f t="shared" si="13"/>
        <v>470.40636740907826</v>
      </c>
      <c r="F75" s="42">
        <f t="shared" si="14"/>
        <v>9859.4145096865232</v>
      </c>
      <c r="G75" s="41">
        <f t="shared" si="15"/>
        <v>1050.9586025042772</v>
      </c>
      <c r="H75" s="41">
        <f t="shared" si="16"/>
        <v>1050.9586025042772</v>
      </c>
      <c r="I75" s="39">
        <f>SUM(H$3:H75)/COUNT(H$3:H75)</f>
        <v>491.85389980171948</v>
      </c>
      <c r="J75" s="39">
        <f>SUM(G$3:G75)/I75</f>
        <v>6.2504672616337391</v>
      </c>
      <c r="K75" s="40">
        <f t="shared" si="17"/>
        <v>1031795.1765479931</v>
      </c>
      <c r="L75" s="39">
        <f>SQRT(SUM(K$3:K75)/(COUNT(K$3:K75)-1))</f>
        <v>674.49474784678841</v>
      </c>
    </row>
    <row r="76" spans="1:12" x14ac:dyDescent="0.2">
      <c r="A76" s="2">
        <f>[2]ArdiData!A76</f>
        <v>74</v>
      </c>
      <c r="B76" s="43">
        <f>'0.ArdiData'!C76</f>
        <v>0</v>
      </c>
      <c r="C76" s="42">
        <v>8358.5918304447059</v>
      </c>
      <c r="D76" s="3">
        <f t="shared" si="12"/>
        <v>10103.728444166107</v>
      </c>
      <c r="E76" s="42">
        <f t="shared" si="13"/>
        <v>208.63587535086799</v>
      </c>
      <c r="F76" s="42">
        <f t="shared" si="14"/>
        <v>10540.012597596457</v>
      </c>
      <c r="G76" s="41">
        <f t="shared" si="15"/>
        <v>-2181.4207671517506</v>
      </c>
      <c r="H76" s="41">
        <f t="shared" si="16"/>
        <v>2181.4207671517506</v>
      </c>
      <c r="I76" s="39">
        <f>SUM(H$3:H76)/COUNT(H$3:H76)</f>
        <v>514.68588449563879</v>
      </c>
      <c r="J76" s="39">
        <f>SUM(G$3:G76)/I76</f>
        <v>1.734836641072375</v>
      </c>
      <c r="K76" s="40">
        <f t="shared" si="17"/>
        <v>4913342.9490877027</v>
      </c>
      <c r="L76" s="39">
        <f>SQRT(SUM(K$3:K76)/(COUNT(K$3:K76)-1))</f>
        <v>718.34332635563669</v>
      </c>
    </row>
    <row r="77" spans="1:12" x14ac:dyDescent="0.2">
      <c r="A77" s="2">
        <f>[2]ArdiData!A77</f>
        <v>75</v>
      </c>
      <c r="B77" s="43">
        <f>'0.ArdiData'!C77</f>
        <v>0</v>
      </c>
      <c r="C77" s="42">
        <v>12058.374214587961</v>
      </c>
      <c r="D77" s="3">
        <f t="shared" si="12"/>
        <v>10661.566298531172</v>
      </c>
      <c r="E77" s="42">
        <f t="shared" si="13"/>
        <v>418.15706275938624</v>
      </c>
      <c r="F77" s="42">
        <f t="shared" si="14"/>
        <v>10312.364319516975</v>
      </c>
      <c r="G77" s="41">
        <f t="shared" si="15"/>
        <v>1746.0098950709853</v>
      </c>
      <c r="H77" s="41">
        <f t="shared" si="16"/>
        <v>1746.0098950709853</v>
      </c>
      <c r="I77" s="39">
        <f>SUM(H$3:H77)/COUNT(H$3:H77)</f>
        <v>531.10353796997686</v>
      </c>
      <c r="J77" s="39">
        <f>SUM(G$3:G77)/I77</f>
        <v>4.9687219863444785</v>
      </c>
      <c r="K77" s="40">
        <f t="shared" si="17"/>
        <v>2926920.4152448913</v>
      </c>
      <c r="L77" s="39">
        <f>SQRT(SUM(K$3:K77)/(COUNT(K$3:K77)-1))</f>
        <v>740.67328059241811</v>
      </c>
    </row>
    <row r="78" spans="1:12" x14ac:dyDescent="0.2">
      <c r="A78" s="2">
        <f>[2]ArdiData!A78</f>
        <v>0</v>
      </c>
      <c r="B78" s="38"/>
      <c r="C78" s="38"/>
      <c r="E78" s="42"/>
      <c r="F78" s="42">
        <f t="shared" si="14"/>
        <v>11079.723361290558</v>
      </c>
      <c r="G78" s="38">
        <f>AVERAGE(G3:G77)</f>
        <v>35.185411015156845</v>
      </c>
      <c r="H78" s="38">
        <f t="shared" si="16"/>
        <v>35.185411015156845</v>
      </c>
      <c r="I78" s="39">
        <f>1.25*I77</f>
        <v>663.8794224624711</v>
      </c>
      <c r="J78" s="39"/>
      <c r="K78" s="38"/>
      <c r="L78" s="38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1"/>
  <sheetViews>
    <sheetView zoomScale="98" zoomScaleNormal="98" workbookViewId="0">
      <selection activeCell="N48" sqref="N48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2" t="str">
        <f>[2]ArdiData!A2</f>
        <v>Per.</v>
      </c>
      <c r="B1" s="54" t="s">
        <v>0</v>
      </c>
      <c r="C1" s="54" t="s">
        <v>74</v>
      </c>
      <c r="D1" s="54" t="s">
        <v>3</v>
      </c>
      <c r="E1" s="54" t="s">
        <v>2</v>
      </c>
      <c r="F1" s="54" t="s">
        <v>1</v>
      </c>
      <c r="G1" s="48" t="s">
        <v>73</v>
      </c>
      <c r="H1" s="54" t="s">
        <v>68</v>
      </c>
      <c r="I1" s="54" t="s">
        <v>72</v>
      </c>
      <c r="J1" s="46" t="s">
        <v>3</v>
      </c>
      <c r="K1" s="46" t="s">
        <v>2</v>
      </c>
      <c r="L1" s="47" t="s">
        <v>1</v>
      </c>
      <c r="M1" s="47" t="s">
        <v>24</v>
      </c>
      <c r="N1" s="3">
        <v>0.5</v>
      </c>
      <c r="O1" s="52" t="s">
        <v>65</v>
      </c>
      <c r="P1" s="45">
        <v>0.5</v>
      </c>
      <c r="Q1" s="3" t="str">
        <f>" F(next) ~ N ( "&amp;ROUND(I78,0)&amp;", "&amp;ROUND(1.25*L77,0)&amp;")"</f>
        <v xml:space="preserve"> F(next) ~ N ( 0, 0)</v>
      </c>
      <c r="T1" s="44"/>
    </row>
    <row r="2" spans="1:20" x14ac:dyDescent="0.2">
      <c r="A2" s="2">
        <v>0</v>
      </c>
      <c r="B2" s="6"/>
      <c r="C2" s="6"/>
      <c r="D2" s="6"/>
      <c r="E2" s="6"/>
      <c r="F2" s="6"/>
      <c r="I2" s="6"/>
      <c r="J2" s="46"/>
      <c r="K2" s="46"/>
      <c r="L2" s="47"/>
      <c r="M2" s="47"/>
      <c r="O2" s="52" t="s">
        <v>64</v>
      </c>
      <c r="P2" s="45">
        <v>0.5</v>
      </c>
      <c r="T2" s="44"/>
    </row>
    <row r="3" spans="1:20" x14ac:dyDescent="0.2">
      <c r="A3" s="2">
        <f>[2]ArdiData!A3</f>
        <v>1</v>
      </c>
      <c r="B3" s="42">
        <f ca="1">ROUND('0.ArdiData'!C3/10,0)</f>
        <v>2</v>
      </c>
      <c r="C3" s="42">
        <f ca="1">B3</f>
        <v>2</v>
      </c>
      <c r="D3" s="6"/>
      <c r="E3" s="6"/>
      <c r="F3" s="6"/>
      <c r="G3" s="6">
        <f ca="1">INTERCEPT(B3:B23,A3:A23)</f>
        <v>2.1428571428571428</v>
      </c>
      <c r="H3" s="6">
        <f ca="1">SLOPE(B3:B23,A3:A23)</f>
        <v>0.16883116883116883</v>
      </c>
      <c r="I3" s="42">
        <f t="shared" ref="I3:I23" ca="1" si="0">G3+H3</f>
        <v>2.3116883116883118</v>
      </c>
      <c r="J3" s="41">
        <f t="shared" ref="J3:J23" ca="1" si="1">B3-I3</f>
        <v>-0.31168831168831179</v>
      </c>
      <c r="K3" s="41">
        <f t="shared" ref="K3:K23" ca="1" si="2">ABS(J3)</f>
        <v>0.31168831168831179</v>
      </c>
      <c r="L3" s="39">
        <f ca="1">AVERAGE($K$3:K3)</f>
        <v>0.31168831168831179</v>
      </c>
      <c r="M3" s="39">
        <f ca="1">SUM(J$3:J3)/L3</f>
        <v>-1</v>
      </c>
    </row>
    <row r="4" spans="1:20" x14ac:dyDescent="0.2">
      <c r="A4" s="2">
        <f>[2]ArdiData!A4</f>
        <v>2</v>
      </c>
      <c r="B4" s="42">
        <f ca="1">ROUND('0.ArdiData'!C4/10,0)</f>
        <v>3</v>
      </c>
      <c r="C4" s="57">
        <f t="shared" ref="C4:C23" ca="1" si="3">(1-$N$1)*C3+$N$1*B3</f>
        <v>2</v>
      </c>
      <c r="D4" s="6">
        <f t="shared" ref="D4:D23" ca="1" si="4">B4-C4</f>
        <v>1</v>
      </c>
      <c r="E4" s="6">
        <f t="shared" ref="E4:E23" ca="1" si="5">ABS(D4)</f>
        <v>1</v>
      </c>
      <c r="F4" s="6">
        <f ca="1">AVERAGE($E$4:E4)</f>
        <v>1</v>
      </c>
      <c r="G4" s="3">
        <f t="shared" ref="G4:G23" ca="1" si="6">(1-$P$1)*I3+$P$1*B3</f>
        <v>2.1558441558441559</v>
      </c>
      <c r="H4" s="42">
        <f t="shared" ref="H4:H23" ca="1" si="7">(1-$P$2)*H3+$P$2*(B4-B3)</f>
        <v>0.58441558441558439</v>
      </c>
      <c r="I4" s="42">
        <f t="shared" ca="1" si="0"/>
        <v>2.7402597402597402</v>
      </c>
      <c r="J4" s="41">
        <f t="shared" ca="1" si="1"/>
        <v>0.25974025974025983</v>
      </c>
      <c r="K4" s="41">
        <f t="shared" ca="1" si="2"/>
        <v>0.25974025974025983</v>
      </c>
      <c r="L4" s="39">
        <f ca="1">AVERAGE($K$3:K4)</f>
        <v>0.28571428571428581</v>
      </c>
      <c r="M4" s="39">
        <f ca="1">SUM(J$3:J4)/L4</f>
        <v>-0.18181818181818182</v>
      </c>
      <c r="O4" s="51">
        <f ca="1">F23</f>
        <v>0.37420644760131838</v>
      </c>
    </row>
    <row r="5" spans="1:20" x14ac:dyDescent="0.2">
      <c r="A5" s="2">
        <f>[2]ArdiData!A5</f>
        <v>3</v>
      </c>
      <c r="B5" s="42">
        <f ca="1">ROUND('0.ArdiData'!C5/10,0)</f>
        <v>3</v>
      </c>
      <c r="C5" s="57">
        <f t="shared" ca="1" si="3"/>
        <v>2.5</v>
      </c>
      <c r="D5" s="6">
        <f t="shared" ca="1" si="4"/>
        <v>0.5</v>
      </c>
      <c r="E5" s="6">
        <f t="shared" ca="1" si="5"/>
        <v>0.5</v>
      </c>
      <c r="F5" s="6">
        <f ca="1">AVERAGE($E$4:E5)</f>
        <v>0.75</v>
      </c>
      <c r="G5" s="3">
        <f t="shared" ca="1" si="6"/>
        <v>2.8701298701298699</v>
      </c>
      <c r="H5" s="42">
        <f t="shared" ca="1" si="7"/>
        <v>0.29220779220779219</v>
      </c>
      <c r="I5" s="42">
        <f t="shared" ca="1" si="0"/>
        <v>3.162337662337662</v>
      </c>
      <c r="J5" s="41">
        <f t="shared" ca="1" si="1"/>
        <v>-0.162337662337662</v>
      </c>
      <c r="K5" s="41">
        <f t="shared" ca="1" si="2"/>
        <v>0.162337662337662</v>
      </c>
      <c r="L5" s="39">
        <f ca="1">AVERAGE($K$3:K5)</f>
        <v>0.24458874458874455</v>
      </c>
      <c r="M5" s="39">
        <f ca="1">SUM(J$3:J5)/L5</f>
        <v>-0.87610619469026429</v>
      </c>
      <c r="N5" s="44">
        <f>L77</f>
        <v>0</v>
      </c>
      <c r="O5" s="3">
        <f t="dataTable" ref="O5:O15" dt2D="0" dtr="0" r1="N1" ca="1"/>
        <v>1.85</v>
      </c>
    </row>
    <row r="6" spans="1:20" x14ac:dyDescent="0.2">
      <c r="A6" s="2">
        <f>[2]ArdiData!A6</f>
        <v>4</v>
      </c>
      <c r="B6" s="42">
        <f ca="1">ROUND('0.ArdiData'!C6/10,0)</f>
        <v>3</v>
      </c>
      <c r="C6" s="57">
        <f t="shared" ca="1" si="3"/>
        <v>2.75</v>
      </c>
      <c r="D6" s="6">
        <f t="shared" ca="1" si="4"/>
        <v>0.25</v>
      </c>
      <c r="E6" s="6">
        <f t="shared" ca="1" si="5"/>
        <v>0.25</v>
      </c>
      <c r="F6" s="6">
        <f ca="1">AVERAGE($E$4:E6)</f>
        <v>0.58333333333333337</v>
      </c>
      <c r="G6" s="3">
        <f t="shared" ca="1" si="6"/>
        <v>3.081168831168831</v>
      </c>
      <c r="H6" s="42">
        <f t="shared" ca="1" si="7"/>
        <v>0.1461038961038961</v>
      </c>
      <c r="I6" s="42">
        <f t="shared" ca="1" si="0"/>
        <v>3.2272727272727271</v>
      </c>
      <c r="J6" s="41">
        <f t="shared" ca="1" si="1"/>
        <v>-0.22727272727272707</v>
      </c>
      <c r="K6" s="41">
        <f t="shared" ca="1" si="2"/>
        <v>0.22727272727272707</v>
      </c>
      <c r="L6" s="39">
        <f ca="1">AVERAGE($K$3:K6)</f>
        <v>0.24025974025974017</v>
      </c>
      <c r="M6" s="39">
        <f ca="1">SUM(J$3:J6)/L6</f>
        <v>-1.8378378378378364</v>
      </c>
      <c r="N6" s="3">
        <v>0.1</v>
      </c>
      <c r="O6" s="3">
        <v>1.0180174141109999</v>
      </c>
    </row>
    <row r="7" spans="1:20" x14ac:dyDescent="0.2">
      <c r="A7" s="2">
        <f>[2]ArdiData!A7</f>
        <v>5</v>
      </c>
      <c r="B7" s="42">
        <f ca="1">ROUND('0.ArdiData'!C7/10,0)</f>
        <v>3</v>
      </c>
      <c r="C7" s="57">
        <f t="shared" ca="1" si="3"/>
        <v>2.875</v>
      </c>
      <c r="D7" s="6">
        <f t="shared" ca="1" si="4"/>
        <v>0.125</v>
      </c>
      <c r="E7" s="6">
        <f t="shared" ca="1" si="5"/>
        <v>0.125</v>
      </c>
      <c r="F7" s="6">
        <f ca="1">AVERAGE($E$4:E7)</f>
        <v>0.46875</v>
      </c>
      <c r="G7" s="3">
        <f t="shared" ca="1" si="6"/>
        <v>3.1136363636363633</v>
      </c>
      <c r="H7" s="42">
        <f t="shared" ca="1" si="7"/>
        <v>7.3051948051948049E-2</v>
      </c>
      <c r="I7" s="42">
        <f t="shared" ca="1" si="0"/>
        <v>3.1866883116883113</v>
      </c>
      <c r="J7" s="41">
        <f t="shared" ca="1" si="1"/>
        <v>-0.18668831168831135</v>
      </c>
      <c r="K7" s="41">
        <f t="shared" ca="1" si="2"/>
        <v>0.18668831168831135</v>
      </c>
      <c r="L7" s="39">
        <f ca="1">AVERAGE($K$3:K7)</f>
        <v>0.22954545454545441</v>
      </c>
      <c r="M7" s="39">
        <f ca="1">SUM(J$3:J7)/L7</f>
        <v>-2.7369165487977347</v>
      </c>
      <c r="N7" s="3">
        <v>0.2</v>
      </c>
      <c r="O7" s="3">
        <v>0.49926086697779148</v>
      </c>
    </row>
    <row r="8" spans="1:20" x14ac:dyDescent="0.2">
      <c r="A8" s="2">
        <f>[2]ArdiData!A8</f>
        <v>6</v>
      </c>
      <c r="B8" s="42">
        <f ca="1">ROUND('0.ArdiData'!C8/10,0)</f>
        <v>3</v>
      </c>
      <c r="C8" s="57">
        <f t="shared" ca="1" si="3"/>
        <v>2.9375</v>
      </c>
      <c r="D8" s="6">
        <f t="shared" ca="1" si="4"/>
        <v>6.25E-2</v>
      </c>
      <c r="E8" s="6">
        <f t="shared" ca="1" si="5"/>
        <v>6.25E-2</v>
      </c>
      <c r="F8" s="6">
        <f ca="1">AVERAGE($E$4:E8)</f>
        <v>0.38750000000000001</v>
      </c>
      <c r="G8" s="3">
        <f t="shared" ca="1" si="6"/>
        <v>3.0933441558441555</v>
      </c>
      <c r="H8" s="42">
        <f t="shared" ca="1" si="7"/>
        <v>3.6525974025974024E-2</v>
      </c>
      <c r="I8" s="42">
        <f t="shared" ca="1" si="0"/>
        <v>3.1298701298701297</v>
      </c>
      <c r="J8" s="41">
        <f t="shared" ca="1" si="1"/>
        <v>-0.12987012987012969</v>
      </c>
      <c r="K8" s="41">
        <f t="shared" ca="1" si="2"/>
        <v>0.12987012987012969</v>
      </c>
      <c r="L8" s="39">
        <f ca="1">AVERAGE($K$3:K8)</f>
        <v>0.21293290043290028</v>
      </c>
      <c r="M8" s="39">
        <f ca="1">SUM(J$3:J8)/L8</f>
        <v>-3.5603557814485365</v>
      </c>
      <c r="N8" s="3">
        <v>0.30000000000000004</v>
      </c>
      <c r="O8" s="3">
        <v>0.49229315699525317</v>
      </c>
    </row>
    <row r="9" spans="1:20" x14ac:dyDescent="0.2">
      <c r="A9" s="2">
        <f>[2]ArdiData!A9</f>
        <v>7</v>
      </c>
      <c r="B9" s="42">
        <f ca="1">ROUND('0.ArdiData'!C9/10,0)</f>
        <v>3</v>
      </c>
      <c r="C9" s="57">
        <f t="shared" ca="1" si="3"/>
        <v>2.96875</v>
      </c>
      <c r="D9" s="6">
        <f t="shared" ca="1" si="4"/>
        <v>3.125E-2</v>
      </c>
      <c r="E9" s="6">
        <f t="shared" ca="1" si="5"/>
        <v>3.125E-2</v>
      </c>
      <c r="F9" s="6">
        <f ca="1">AVERAGE($E$4:E9)</f>
        <v>0.328125</v>
      </c>
      <c r="G9" s="3">
        <f t="shared" ca="1" si="6"/>
        <v>3.0649350649350646</v>
      </c>
      <c r="H9" s="42">
        <f t="shared" ca="1" si="7"/>
        <v>1.8262987012987012E-2</v>
      </c>
      <c r="I9" s="42">
        <f t="shared" ca="1" si="0"/>
        <v>3.0831980519480515</v>
      </c>
      <c r="J9" s="41">
        <f t="shared" ca="1" si="1"/>
        <v>-8.3198051948051521E-2</v>
      </c>
      <c r="K9" s="41">
        <f t="shared" ca="1" si="2"/>
        <v>8.3198051948051521E-2</v>
      </c>
      <c r="L9" s="39">
        <f ca="1">AVERAGE($K$3:K9)</f>
        <v>0.19439935064935046</v>
      </c>
      <c r="M9" s="39">
        <f ca="1">SUM(J$3:J9)/L9</f>
        <v>-4.3277661795407063</v>
      </c>
      <c r="N9" s="3">
        <v>0.4</v>
      </c>
      <c r="O9" s="3">
        <v>0.3652320411315732</v>
      </c>
    </row>
    <row r="10" spans="1:20" x14ac:dyDescent="0.2">
      <c r="A10" s="2">
        <f>[2]ArdiData!A10</f>
        <v>8</v>
      </c>
      <c r="B10" s="42">
        <f ca="1">ROUND('0.ArdiData'!C10/10,0)</f>
        <v>3</v>
      </c>
      <c r="C10" s="57">
        <f t="shared" ca="1" si="3"/>
        <v>2.984375</v>
      </c>
      <c r="D10" s="6">
        <f t="shared" ca="1" si="4"/>
        <v>1.5625E-2</v>
      </c>
      <c r="E10" s="6">
        <f t="shared" ca="1" si="5"/>
        <v>1.5625E-2</v>
      </c>
      <c r="F10" s="6">
        <f ca="1">AVERAGE($E$4:E10)</f>
        <v>0.28348214285714285</v>
      </c>
      <c r="G10" s="3">
        <f t="shared" ca="1" si="6"/>
        <v>3.0415990259740258</v>
      </c>
      <c r="H10" s="42">
        <f t="shared" ca="1" si="7"/>
        <v>9.1314935064935061E-3</v>
      </c>
      <c r="I10" s="42">
        <f t="shared" ca="1" si="0"/>
        <v>3.0507305194805192</v>
      </c>
      <c r="J10" s="41">
        <f t="shared" ca="1" si="1"/>
        <v>-5.0730519480519209E-2</v>
      </c>
      <c r="K10" s="41">
        <f t="shared" ca="1" si="2"/>
        <v>5.0730519480519209E-2</v>
      </c>
      <c r="L10" s="39">
        <f ca="1">AVERAGE($K$3:K10)</f>
        <v>0.17644074675324656</v>
      </c>
      <c r="M10" s="39">
        <f ca="1">SUM(J$3:J10)/L10</f>
        <v>-5.0557791834387533</v>
      </c>
      <c r="N10" s="3">
        <v>0.5</v>
      </c>
      <c r="O10" s="3">
        <v>0.29369964599609377</v>
      </c>
    </row>
    <row r="11" spans="1:20" x14ac:dyDescent="0.2">
      <c r="A11" s="2">
        <f>[2]ArdiData!A11</f>
        <v>9</v>
      </c>
      <c r="B11" s="42">
        <f ca="1">ROUND('0.ArdiData'!C11/10,0)</f>
        <v>4</v>
      </c>
      <c r="C11" s="57">
        <f t="shared" ca="1" si="3"/>
        <v>2.9921875</v>
      </c>
      <c r="D11" s="6">
        <f t="shared" ca="1" si="4"/>
        <v>1.0078125</v>
      </c>
      <c r="E11" s="6">
        <f t="shared" ca="1" si="5"/>
        <v>1.0078125</v>
      </c>
      <c r="F11" s="6">
        <f ca="1">AVERAGE($E$4:E11)</f>
        <v>0.3740234375</v>
      </c>
      <c r="G11" s="3">
        <f t="shared" ca="1" si="6"/>
        <v>3.0253652597402594</v>
      </c>
      <c r="H11" s="42">
        <f t="shared" ca="1" si="7"/>
        <v>0.50456574675324672</v>
      </c>
      <c r="I11" s="42">
        <f t="shared" ca="1" si="0"/>
        <v>3.5299310064935061</v>
      </c>
      <c r="J11" s="41">
        <f t="shared" ca="1" si="1"/>
        <v>0.47006899350649389</v>
      </c>
      <c r="K11" s="41">
        <f t="shared" ca="1" si="2"/>
        <v>0.47006899350649389</v>
      </c>
      <c r="L11" s="39">
        <f ca="1">AVERAGE($K$3:K11)</f>
        <v>0.20906610750360738</v>
      </c>
      <c r="M11" s="39">
        <f ca="1">SUM(J$3:J11)/L11</f>
        <v>-2.0183877055810102</v>
      </c>
      <c r="N11" s="3">
        <v>0.6</v>
      </c>
      <c r="O11" s="3">
        <v>0.24466601794764792</v>
      </c>
    </row>
    <row r="12" spans="1:20" x14ac:dyDescent="0.2">
      <c r="A12" s="2">
        <f>[2]ArdiData!A12</f>
        <v>10</v>
      </c>
      <c r="B12" s="42">
        <f ca="1">ROUND('0.ArdiData'!C12/10,0)</f>
        <v>4</v>
      </c>
      <c r="C12" s="57">
        <f t="shared" ca="1" si="3"/>
        <v>3.49609375</v>
      </c>
      <c r="D12" s="6">
        <f t="shared" ca="1" si="4"/>
        <v>0.50390625</v>
      </c>
      <c r="E12" s="6">
        <f t="shared" ca="1" si="5"/>
        <v>0.50390625</v>
      </c>
      <c r="F12" s="6">
        <f ca="1">AVERAGE($E$4:E12)</f>
        <v>0.3884548611111111</v>
      </c>
      <c r="G12" s="3">
        <f t="shared" ca="1" si="6"/>
        <v>3.7649655032467528</v>
      </c>
      <c r="H12" s="42">
        <f t="shared" ca="1" si="7"/>
        <v>0.25228287337662336</v>
      </c>
      <c r="I12" s="42">
        <f t="shared" ca="1" si="0"/>
        <v>4.0172483766233764</v>
      </c>
      <c r="J12" s="41">
        <f t="shared" ca="1" si="1"/>
        <v>-1.7248376623376416E-2</v>
      </c>
      <c r="K12" s="41">
        <f t="shared" ca="1" si="2"/>
        <v>1.7248376623376416E-2</v>
      </c>
      <c r="L12" s="39">
        <f ca="1">AVERAGE($K$3:K12)</f>
        <v>0.18988433441558428</v>
      </c>
      <c r="M12" s="39">
        <f ca="1">SUM(J$3:J12)/L12</f>
        <v>-2.3131178199305262</v>
      </c>
      <c r="N12" s="3">
        <v>0.70000000000000007</v>
      </c>
      <c r="O12" s="3">
        <v>0.33570959825581126</v>
      </c>
    </row>
    <row r="13" spans="1:20" x14ac:dyDescent="0.2">
      <c r="A13" s="2">
        <f>[2]ArdiData!A13</f>
        <v>11</v>
      </c>
      <c r="B13" s="42">
        <f ca="1">ROUND('0.ArdiData'!C13/10,0)</f>
        <v>4</v>
      </c>
      <c r="C13" s="57">
        <f t="shared" ca="1" si="3"/>
        <v>3.748046875</v>
      </c>
      <c r="D13" s="6">
        <f t="shared" ca="1" si="4"/>
        <v>0.251953125</v>
      </c>
      <c r="E13" s="6">
        <f t="shared" ca="1" si="5"/>
        <v>0.251953125</v>
      </c>
      <c r="F13" s="6">
        <f ca="1">AVERAGE($E$4:E13)</f>
        <v>0.37480468750000001</v>
      </c>
      <c r="G13" s="3">
        <f t="shared" ca="1" si="6"/>
        <v>4.0086241883116882</v>
      </c>
      <c r="H13" s="42">
        <f t="shared" ca="1" si="7"/>
        <v>0.12614143668831168</v>
      </c>
      <c r="I13" s="42">
        <f t="shared" ca="1" si="0"/>
        <v>4.134765625</v>
      </c>
      <c r="J13" s="41">
        <f t="shared" ca="1" si="1"/>
        <v>-0.134765625</v>
      </c>
      <c r="K13" s="41">
        <f t="shared" ca="1" si="2"/>
        <v>0.134765625</v>
      </c>
      <c r="L13" s="39">
        <f ca="1">AVERAGE($K$3:K13)</f>
        <v>0.18487354265053116</v>
      </c>
      <c r="M13" s="39">
        <f ca="1">SUM(J$3:J13)/L13</f>
        <v>-3.1047734274631007</v>
      </c>
      <c r="N13" s="3">
        <v>0.8</v>
      </c>
      <c r="O13" s="3">
        <v>0.18749919999795134</v>
      </c>
    </row>
    <row r="14" spans="1:20" x14ac:dyDescent="0.2">
      <c r="A14" s="2">
        <f>[2]ArdiData!A14</f>
        <v>12</v>
      </c>
      <c r="B14" s="42">
        <f ca="1">ROUND('0.ArdiData'!C14/10,0)</f>
        <v>4</v>
      </c>
      <c r="C14" s="57">
        <f t="shared" ca="1" si="3"/>
        <v>3.8740234375</v>
      </c>
      <c r="D14" s="6">
        <f t="shared" ca="1" si="4"/>
        <v>0.1259765625</v>
      </c>
      <c r="E14" s="6">
        <f t="shared" ca="1" si="5"/>
        <v>0.1259765625</v>
      </c>
      <c r="F14" s="6">
        <f ca="1">AVERAGE($E$4:E14)</f>
        <v>0.35218394886363635</v>
      </c>
      <c r="G14" s="3">
        <f t="shared" ca="1" si="6"/>
        <v>4.0673828125</v>
      </c>
      <c r="H14" s="42">
        <f t="shared" ca="1" si="7"/>
        <v>6.3070718344155841E-2</v>
      </c>
      <c r="I14" s="42">
        <f t="shared" ca="1" si="0"/>
        <v>4.1304535308441555</v>
      </c>
      <c r="J14" s="41">
        <f t="shared" ca="1" si="1"/>
        <v>-0.13045353084415545</v>
      </c>
      <c r="K14" s="41">
        <f t="shared" ca="1" si="2"/>
        <v>0.13045353084415545</v>
      </c>
      <c r="L14" s="39">
        <f ca="1">AVERAGE($K$3:K14)</f>
        <v>0.18033854166666652</v>
      </c>
      <c r="M14" s="39">
        <f ca="1">SUM(J$3:J14)/L14</f>
        <v>-3.9062309531623494</v>
      </c>
      <c r="N14" s="3">
        <v>0.9</v>
      </c>
      <c r="O14" s="3">
        <v>0.22216666661111101</v>
      </c>
    </row>
    <row r="15" spans="1:20" x14ac:dyDescent="0.2">
      <c r="A15" s="2">
        <f>[2]ArdiData!A15</f>
        <v>13</v>
      </c>
      <c r="B15" s="42">
        <f ca="1">ROUND('0.ArdiData'!C15/10,0)</f>
        <v>4</v>
      </c>
      <c r="C15" s="57">
        <f t="shared" ca="1" si="3"/>
        <v>3.93701171875</v>
      </c>
      <c r="D15" s="6">
        <f t="shared" ca="1" si="4"/>
        <v>6.298828125E-2</v>
      </c>
      <c r="E15" s="6">
        <f t="shared" ca="1" si="5"/>
        <v>6.298828125E-2</v>
      </c>
      <c r="F15" s="6">
        <f ca="1">AVERAGE($E$4:E15)</f>
        <v>0.32808430989583331</v>
      </c>
      <c r="G15" s="3">
        <f t="shared" ca="1" si="6"/>
        <v>4.0652267654220777</v>
      </c>
      <c r="H15" s="42">
        <f t="shared" ca="1" si="7"/>
        <v>3.153535917207792E-2</v>
      </c>
      <c r="I15" s="42">
        <f t="shared" ca="1" si="0"/>
        <v>4.0967621245941555</v>
      </c>
      <c r="J15" s="41">
        <f t="shared" ca="1" si="1"/>
        <v>-9.6762124594155452E-2</v>
      </c>
      <c r="K15" s="41">
        <f t="shared" ca="1" si="2"/>
        <v>9.6762124594155452E-2</v>
      </c>
      <c r="L15" s="39">
        <f ca="1">AVERAGE($K$3:K15)</f>
        <v>0.17390958650724259</v>
      </c>
      <c r="M15" s="39">
        <f ca="1">SUM(J$3:J15)/L15</f>
        <v>-4.6070267556370705</v>
      </c>
      <c r="N15" s="3">
        <v>1</v>
      </c>
      <c r="O15" s="3">
        <v>0.2</v>
      </c>
    </row>
    <row r="16" spans="1:20" x14ac:dyDescent="0.2">
      <c r="A16" s="2">
        <f>[2]ArdiData!A16</f>
        <v>14</v>
      </c>
      <c r="B16" s="42">
        <f ca="1">ROUND('0.ArdiData'!C16/10,0)</f>
        <v>4</v>
      </c>
      <c r="C16" s="57">
        <f t="shared" ca="1" si="3"/>
        <v>3.968505859375</v>
      </c>
      <c r="D16" s="6">
        <f t="shared" ca="1" si="4"/>
        <v>3.1494140625E-2</v>
      </c>
      <c r="E16" s="6">
        <f t="shared" ca="1" si="5"/>
        <v>3.1494140625E-2</v>
      </c>
      <c r="F16" s="6">
        <f ca="1">AVERAGE($E$4:E16)</f>
        <v>0.30526968149038464</v>
      </c>
      <c r="G16" s="3">
        <f t="shared" ca="1" si="6"/>
        <v>4.0483810622970777</v>
      </c>
      <c r="H16" s="42">
        <f t="shared" ca="1" si="7"/>
        <v>1.576767958603896E-2</v>
      </c>
      <c r="I16" s="42">
        <f t="shared" ca="1" si="0"/>
        <v>4.064148741883117</v>
      </c>
      <c r="J16" s="41">
        <f t="shared" ca="1" si="1"/>
        <v>-6.4148741883117033E-2</v>
      </c>
      <c r="K16" s="41">
        <f t="shared" ca="1" si="2"/>
        <v>6.4148741883117033E-2</v>
      </c>
      <c r="L16" s="39">
        <f ca="1">AVERAGE($K$3:K16)</f>
        <v>0.1660695261769479</v>
      </c>
      <c r="M16" s="39">
        <f ca="1">SUM(J$3:J16)/L16</f>
        <v>-5.2107986329877489</v>
      </c>
      <c r="N16" s="3">
        <f>MIN(O5:O15)</f>
        <v>0.18749919999795134</v>
      </c>
    </row>
    <row r="17" spans="1:26" x14ac:dyDescent="0.2">
      <c r="A17" s="2">
        <f>[2]ArdiData!A17</f>
        <v>15</v>
      </c>
      <c r="B17" s="42">
        <f ca="1">ROUND('0.ArdiData'!C17/10,0)</f>
        <v>5</v>
      </c>
      <c r="C17" s="57">
        <f t="shared" ca="1" si="3"/>
        <v>3.9842529296875</v>
      </c>
      <c r="D17" s="6">
        <f t="shared" ca="1" si="4"/>
        <v>1.0157470703125</v>
      </c>
      <c r="E17" s="6">
        <f t="shared" ca="1" si="5"/>
        <v>1.0157470703125</v>
      </c>
      <c r="F17" s="6">
        <f ca="1">AVERAGE($E$4:E17)</f>
        <v>0.35601806640625</v>
      </c>
      <c r="G17" s="3">
        <f t="shared" ca="1" si="6"/>
        <v>4.0320743709415581</v>
      </c>
      <c r="H17" s="42">
        <f t="shared" ca="1" si="7"/>
        <v>0.50788383979301943</v>
      </c>
      <c r="I17" s="42">
        <f t="shared" ca="1" si="0"/>
        <v>4.5399582107345777</v>
      </c>
      <c r="J17" s="41">
        <f t="shared" ca="1" si="1"/>
        <v>0.46004178926542227</v>
      </c>
      <c r="K17" s="41">
        <f t="shared" ca="1" si="2"/>
        <v>0.46004178926542227</v>
      </c>
      <c r="L17" s="39">
        <f ca="1">AVERAGE($K$3:K17)</f>
        <v>0.18566767704951287</v>
      </c>
      <c r="M17" s="39">
        <f ca="1">SUM(J$3:J17)/L17</f>
        <v>-2.1830028638224102</v>
      </c>
      <c r="N17" s="50">
        <f ca="1">L23</f>
        <v>0.174022982425725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x14ac:dyDescent="0.2">
      <c r="A18" s="2">
        <f>[2]ArdiData!A18</f>
        <v>16</v>
      </c>
      <c r="B18" s="42">
        <f ca="1">ROUND('0.ArdiData'!C18/10,0)</f>
        <v>5</v>
      </c>
      <c r="C18" s="57">
        <f t="shared" ca="1" si="3"/>
        <v>4.49212646484375</v>
      </c>
      <c r="D18" s="6">
        <f t="shared" ca="1" si="4"/>
        <v>0.50787353515625</v>
      </c>
      <c r="E18" s="6">
        <f t="shared" ca="1" si="5"/>
        <v>0.50787353515625</v>
      </c>
      <c r="F18" s="6">
        <f ca="1">AVERAGE($E$4:E18)</f>
        <v>0.36614176432291667</v>
      </c>
      <c r="G18" s="3">
        <f t="shared" ca="1" si="6"/>
        <v>4.7699791053672893</v>
      </c>
      <c r="H18" s="42">
        <f t="shared" ca="1" si="7"/>
        <v>0.25394191989650972</v>
      </c>
      <c r="I18" s="42">
        <f t="shared" ca="1" si="0"/>
        <v>5.0239210252637987</v>
      </c>
      <c r="J18" s="41">
        <f t="shared" ca="1" si="1"/>
        <v>-2.392102526379869E-2</v>
      </c>
      <c r="K18" s="41">
        <f t="shared" ca="1" si="2"/>
        <v>2.392102526379869E-2</v>
      </c>
      <c r="L18" s="39">
        <f ca="1">AVERAGE($K$3:K18)</f>
        <v>0.17555851131290573</v>
      </c>
      <c r="M18" s="39">
        <f ca="1">SUM(J$3:J18)/L18</f>
        <v>-2.4449631793533309</v>
      </c>
      <c r="N18" s="3">
        <v>0</v>
      </c>
      <c r="O18" s="3">
        <f t="dataTable" ref="O18:Y28" dt2D="1" dtr="1" r1="P2" r2="P1" ca="1"/>
        <v>0.25380333951762524</v>
      </c>
      <c r="P18" s="3">
        <v>0.24497356181187749</v>
      </c>
      <c r="Q18" s="3">
        <v>0.21511763566936135</v>
      </c>
      <c r="R18" s="3">
        <v>1.1054855258894525</v>
      </c>
      <c r="S18" s="3">
        <v>0.49256612660900567</v>
      </c>
      <c r="T18" s="3">
        <v>0.12688052413930978</v>
      </c>
      <c r="U18" s="3">
        <v>0.1750388436671895</v>
      </c>
      <c r="V18" s="3">
        <v>0.36224148619559154</v>
      </c>
      <c r="W18" s="3">
        <v>6.7594896334673873E-2</v>
      </c>
      <c r="X18" s="3">
        <v>0.33404437949410987</v>
      </c>
      <c r="Y18" s="3">
        <v>0.70995670995671034</v>
      </c>
    </row>
    <row r="19" spans="1:26" x14ac:dyDescent="0.2">
      <c r="A19" s="2">
        <f>[2]ArdiData!A19</f>
        <v>17</v>
      </c>
      <c r="B19" s="42">
        <f ca="1">ROUND('0.ArdiData'!C19/10,0)</f>
        <v>5</v>
      </c>
      <c r="C19" s="57">
        <f t="shared" ca="1" si="3"/>
        <v>4.746063232421875</v>
      </c>
      <c r="D19" s="6">
        <f t="shared" ca="1" si="4"/>
        <v>0.253936767578125</v>
      </c>
      <c r="E19" s="6">
        <f t="shared" ca="1" si="5"/>
        <v>0.253936767578125</v>
      </c>
      <c r="F19" s="6">
        <f ca="1">AVERAGE($E$4:E19)</f>
        <v>0.35912895202636719</v>
      </c>
      <c r="G19" s="3">
        <f t="shared" ca="1" si="6"/>
        <v>5.0119605126318998</v>
      </c>
      <c r="H19" s="42">
        <f t="shared" ca="1" si="7"/>
        <v>0.12697095994825486</v>
      </c>
      <c r="I19" s="42">
        <f t="shared" ca="1" si="0"/>
        <v>5.1389314725801549</v>
      </c>
      <c r="J19" s="41">
        <f t="shared" ca="1" si="1"/>
        <v>-0.13893147258015492</v>
      </c>
      <c r="K19" s="41">
        <f t="shared" ca="1" si="2"/>
        <v>0.13893147258015492</v>
      </c>
      <c r="L19" s="39">
        <f ca="1">AVERAGE($K$3:K19)</f>
        <v>0.17340397962274393</v>
      </c>
      <c r="M19" s="39">
        <f ca="1">SUM(J$3:J19)/L19</f>
        <v>-3.2765428440476989</v>
      </c>
      <c r="N19" s="3">
        <v>0.1</v>
      </c>
      <c r="O19" s="3">
        <v>0.31490014123602078</v>
      </c>
      <c r="P19" s="3">
        <v>0.3332436621940445</v>
      </c>
      <c r="Q19" s="3">
        <v>0.21478797625997981</v>
      </c>
      <c r="R19" s="3">
        <v>0.21957003476577747</v>
      </c>
      <c r="S19" s="3">
        <v>0.36917707232001956</v>
      </c>
      <c r="T19" s="3">
        <v>0.27485239961745983</v>
      </c>
      <c r="U19" s="3">
        <v>0.18374247333043206</v>
      </c>
      <c r="V19" s="3">
        <v>0.29309203638513426</v>
      </c>
      <c r="W19" s="3">
        <v>0.1357286515768393</v>
      </c>
      <c r="X19" s="3">
        <v>0.13036426833484677</v>
      </c>
      <c r="Y19" s="3">
        <v>0.10280877470343418</v>
      </c>
    </row>
    <row r="20" spans="1:26" x14ac:dyDescent="0.2">
      <c r="A20" s="2">
        <f>[2]ArdiData!A20</f>
        <v>18</v>
      </c>
      <c r="B20" s="42">
        <f ca="1">ROUND('0.ArdiData'!C20/10,0)</f>
        <v>5</v>
      </c>
      <c r="C20" s="57">
        <f t="shared" ca="1" si="3"/>
        <v>4.8730316162109375</v>
      </c>
      <c r="D20" s="6">
        <f t="shared" ca="1" si="4"/>
        <v>0.1269683837890625</v>
      </c>
      <c r="E20" s="6">
        <f t="shared" ca="1" si="5"/>
        <v>0.1269683837890625</v>
      </c>
      <c r="F20" s="6">
        <f ca="1">AVERAGE($E$4:E20)</f>
        <v>0.34547244801240806</v>
      </c>
      <c r="G20" s="3">
        <f t="shared" ca="1" si="6"/>
        <v>5.069465736290077</v>
      </c>
      <c r="H20" s="42">
        <f t="shared" ca="1" si="7"/>
        <v>6.3485479974127429E-2</v>
      </c>
      <c r="I20" s="42">
        <f t="shared" ca="1" si="0"/>
        <v>5.1329512162642041</v>
      </c>
      <c r="J20" s="41">
        <f t="shared" ca="1" si="1"/>
        <v>-0.13295121626420414</v>
      </c>
      <c r="K20" s="41">
        <f t="shared" ca="1" si="2"/>
        <v>0.13295121626420414</v>
      </c>
      <c r="L20" s="39">
        <f ca="1">AVERAGE($K$3:K20)</f>
        <v>0.17115660388060283</v>
      </c>
      <c r="M20" s="39">
        <f ca="1">SUM(J$3:J20)/L20</f>
        <v>-4.0963466727558524</v>
      </c>
      <c r="N20" s="3">
        <v>0.2</v>
      </c>
      <c r="O20" s="3">
        <v>0.29082654439986261</v>
      </c>
      <c r="P20" s="3">
        <v>0.30159695753739729</v>
      </c>
      <c r="Q20" s="3">
        <v>0.31366233155400597</v>
      </c>
      <c r="R20" s="3">
        <v>0.25495794089406387</v>
      </c>
      <c r="S20" s="3">
        <v>0.21896017387875968</v>
      </c>
      <c r="T20" s="3">
        <v>0.23656148537492833</v>
      </c>
      <c r="U20" s="3">
        <v>0.14191646887833603</v>
      </c>
      <c r="V20" s="3">
        <v>0.16871194825001895</v>
      </c>
      <c r="W20" s="3">
        <v>0.12030808434631488</v>
      </c>
      <c r="X20" s="3">
        <v>0.197405264820598</v>
      </c>
      <c r="Y20" s="3">
        <v>5.0039223634503138E-2</v>
      </c>
    </row>
    <row r="21" spans="1:26" x14ac:dyDescent="0.2">
      <c r="A21" s="2">
        <f>[2]ArdiData!A21</f>
        <v>19</v>
      </c>
      <c r="B21" s="42">
        <f ca="1">ROUND('0.ArdiData'!C21/10,0)</f>
        <v>5</v>
      </c>
      <c r="C21" s="57">
        <f t="shared" ca="1" si="3"/>
        <v>4.9365158081054688</v>
      </c>
      <c r="D21" s="6">
        <f t="shared" ca="1" si="4"/>
        <v>6.348419189453125E-2</v>
      </c>
      <c r="E21" s="6">
        <f t="shared" ca="1" si="5"/>
        <v>6.348419189453125E-2</v>
      </c>
      <c r="F21" s="6">
        <f ca="1">AVERAGE($E$4:E21)</f>
        <v>0.32980643378363717</v>
      </c>
      <c r="G21" s="3">
        <f t="shared" ca="1" si="6"/>
        <v>5.0664756081321016</v>
      </c>
      <c r="H21" s="42">
        <f t="shared" ca="1" si="7"/>
        <v>3.1742739987063714E-2</v>
      </c>
      <c r="I21" s="42">
        <f t="shared" ca="1" si="0"/>
        <v>5.0982183481191656</v>
      </c>
      <c r="J21" s="41">
        <f t="shared" ca="1" si="1"/>
        <v>-9.8218348119165633E-2</v>
      </c>
      <c r="K21" s="41">
        <f t="shared" ca="1" si="2"/>
        <v>9.8218348119165633E-2</v>
      </c>
      <c r="L21" s="39">
        <f ca="1">AVERAGE($K$3:K21)</f>
        <v>0.1673177483142114</v>
      </c>
      <c r="M21" s="39">
        <f ca="1">SUM(J$3:J21)/L21</f>
        <v>-4.7773481355042335</v>
      </c>
      <c r="N21" s="3">
        <v>0.3</v>
      </c>
      <c r="O21" s="3">
        <v>0.3309911877968621</v>
      </c>
      <c r="P21" s="3">
        <v>0.28754839720893405</v>
      </c>
      <c r="Q21" s="3">
        <v>0.31589335272052044</v>
      </c>
      <c r="R21" s="3">
        <v>0.23861921392449498</v>
      </c>
      <c r="S21" s="3">
        <v>0.21440417881603968</v>
      </c>
      <c r="T21" s="3">
        <v>0.14137374908234773</v>
      </c>
      <c r="U21" s="3">
        <v>0.17600443478324554</v>
      </c>
      <c r="V21" s="3">
        <v>0.15497661294272097</v>
      </c>
      <c r="W21" s="3">
        <v>8.7989426544108434E-2</v>
      </c>
      <c r="X21" s="3">
        <v>8.460357388677664E-2</v>
      </c>
      <c r="Y21" s="3">
        <v>6.043485739295084E-2</v>
      </c>
    </row>
    <row r="22" spans="1:26" x14ac:dyDescent="0.2">
      <c r="A22" s="2">
        <f>[2]ArdiData!A22</f>
        <v>20</v>
      </c>
      <c r="B22" s="42">
        <f ca="1">ROUND('0.ArdiData'!C22/10,0)</f>
        <v>6</v>
      </c>
      <c r="C22" s="57">
        <f t="shared" ca="1" si="3"/>
        <v>4.9682579040527344</v>
      </c>
      <c r="D22" s="6">
        <f t="shared" ca="1" si="4"/>
        <v>1.0317420959472656</v>
      </c>
      <c r="E22" s="6">
        <f t="shared" ca="1" si="5"/>
        <v>1.0317420959472656</v>
      </c>
      <c r="F22" s="6">
        <f ca="1">AVERAGE($E$4:E22)</f>
        <v>0.36675041600277547</v>
      </c>
      <c r="G22" s="3">
        <f t="shared" ca="1" si="6"/>
        <v>5.0491091740595824</v>
      </c>
      <c r="H22" s="42">
        <f t="shared" ca="1" si="7"/>
        <v>0.51587136999353189</v>
      </c>
      <c r="I22" s="42">
        <f t="shared" ca="1" si="0"/>
        <v>5.5649805440531139</v>
      </c>
      <c r="J22" s="41">
        <f t="shared" ca="1" si="1"/>
        <v>0.43501945594688607</v>
      </c>
      <c r="K22" s="41">
        <f t="shared" ca="1" si="2"/>
        <v>0.43501945594688607</v>
      </c>
      <c r="L22" s="39">
        <f ca="1">AVERAGE($K$3:K22)</f>
        <v>0.18070283369584511</v>
      </c>
      <c r="M22" s="39">
        <f ca="1">SUM(J$3:J22)/L22</f>
        <v>-2.0161038404742793</v>
      </c>
      <c r="N22" s="3">
        <v>0.4</v>
      </c>
      <c r="O22" s="3">
        <v>0.29413720853407005</v>
      </c>
      <c r="P22" s="3">
        <v>0.25324529885179387</v>
      </c>
      <c r="Q22" s="3">
        <v>0.30465841203367916</v>
      </c>
      <c r="R22" s="3">
        <v>0.22008887053308759</v>
      </c>
      <c r="S22" s="3">
        <v>0.21304013493577625</v>
      </c>
      <c r="T22" s="3">
        <v>0.17412870880205478</v>
      </c>
      <c r="U22" s="3">
        <v>0.14267269773337027</v>
      </c>
      <c r="V22" s="3">
        <v>8.7531345744365052E-2</v>
      </c>
      <c r="W22" s="3">
        <v>7.1734927309278843E-2</v>
      </c>
      <c r="X22" s="3">
        <v>4.6876121831517521E-2</v>
      </c>
      <c r="Y22" s="3">
        <v>2.7828703053321364E-2</v>
      </c>
    </row>
    <row r="23" spans="1:26" x14ac:dyDescent="0.2">
      <c r="A23" s="2">
        <f>[2]ArdiData!A23</f>
        <v>21</v>
      </c>
      <c r="B23" s="42">
        <f ca="1">ROUND('0.ArdiData'!C23/10,0)</f>
        <v>6</v>
      </c>
      <c r="C23" s="57">
        <f t="shared" ca="1" si="3"/>
        <v>5.4841289520263672</v>
      </c>
      <c r="D23" s="6">
        <f t="shared" ca="1" si="4"/>
        <v>0.51587104797363281</v>
      </c>
      <c r="E23" s="6">
        <f t="shared" ca="1" si="5"/>
        <v>0.51587104797363281</v>
      </c>
      <c r="F23" s="56">
        <f ca="1">AVERAGE($E$4:E23)</f>
        <v>0.37420644760131838</v>
      </c>
      <c r="G23" s="3">
        <f t="shared" ca="1" si="6"/>
        <v>5.782490272026557</v>
      </c>
      <c r="H23" s="42">
        <f t="shared" ca="1" si="7"/>
        <v>0.25793568499676595</v>
      </c>
      <c r="I23" s="42">
        <f t="shared" ca="1" si="0"/>
        <v>6.0404259570233227</v>
      </c>
      <c r="J23" s="41">
        <f t="shared" ca="1" si="1"/>
        <v>-4.0425957023322745E-2</v>
      </c>
      <c r="K23" s="41">
        <f t="shared" ca="1" si="2"/>
        <v>4.0425957023322745E-2</v>
      </c>
      <c r="L23" s="39">
        <f ca="1">AVERAGE($K$3:K23)</f>
        <v>0.174022982425725</v>
      </c>
      <c r="M23" s="39">
        <f ca="1">SUM(J$3:J23)/L23</f>
        <v>-2.3257941473037875</v>
      </c>
      <c r="N23" s="3">
        <v>0.5</v>
      </c>
      <c r="O23" s="3">
        <v>0.2809271903854868</v>
      </c>
      <c r="P23" s="3">
        <v>0.28678285346997889</v>
      </c>
      <c r="Q23" s="3">
        <v>0.22218816078381001</v>
      </c>
      <c r="R23" s="3">
        <v>0.15825398896433823</v>
      </c>
      <c r="S23" s="3">
        <v>0.12161766794593198</v>
      </c>
      <c r="T23" s="3">
        <v>0.16008754329960556</v>
      </c>
      <c r="U23" s="3">
        <v>0.15782614691165386</v>
      </c>
      <c r="V23" s="3">
        <v>0.12988250718120395</v>
      </c>
      <c r="W23" s="3">
        <v>0.12316762168927317</v>
      </c>
      <c r="X23" s="3">
        <v>8.8645998184436414E-2</v>
      </c>
      <c r="Y23" s="3">
        <v>7.5448325186064813E-2</v>
      </c>
    </row>
    <row r="24" spans="1:26" x14ac:dyDescent="0.2">
      <c r="N24" s="3">
        <v>0.6</v>
      </c>
      <c r="O24" s="3">
        <v>0.30142282948182875</v>
      </c>
      <c r="P24" s="3">
        <v>0.2439199462501922</v>
      </c>
      <c r="Q24" s="3">
        <v>0.25093977024874481</v>
      </c>
      <c r="R24" s="3">
        <v>0.21254763026220344</v>
      </c>
      <c r="S24" s="3">
        <v>0.15881623994014657</v>
      </c>
      <c r="T24" s="3">
        <v>0.18701574760445339</v>
      </c>
      <c r="U24" s="3">
        <v>0.1364630644011055</v>
      </c>
      <c r="V24" s="3">
        <v>0.1276885074665714</v>
      </c>
      <c r="W24" s="3">
        <v>6.7756184393582039E-2</v>
      </c>
      <c r="X24" s="3">
        <v>3.3179498117861653E-2</v>
      </c>
      <c r="Y24" s="3">
        <v>3.9167181852065781E-2</v>
      </c>
    </row>
    <row r="25" spans="1:26" x14ac:dyDescent="0.2">
      <c r="N25" s="3">
        <v>0.7</v>
      </c>
      <c r="O25" s="3">
        <v>0.29516421446780883</v>
      </c>
      <c r="P25" s="3">
        <v>0.26726566922399109</v>
      </c>
      <c r="Q25" s="3">
        <v>0.25458668005895907</v>
      </c>
      <c r="R25" s="3">
        <v>0.1748861358173826</v>
      </c>
      <c r="S25" s="3">
        <v>0.24523401628659952</v>
      </c>
      <c r="T25" s="3">
        <v>0.17277667432304064</v>
      </c>
      <c r="U25" s="3">
        <v>0.15518129113507309</v>
      </c>
      <c r="V25" s="3">
        <v>0.10032199526585424</v>
      </c>
      <c r="W25" s="3">
        <v>7.8789458146455688E-2</v>
      </c>
      <c r="X25" s="3">
        <v>0.10874102322823001</v>
      </c>
      <c r="Y25" s="3">
        <v>2.7682068498105457E-2</v>
      </c>
    </row>
    <row r="26" spans="1:26" x14ac:dyDescent="0.2">
      <c r="N26" s="3">
        <v>0.8</v>
      </c>
      <c r="O26" s="3">
        <v>0.24266911259231833</v>
      </c>
      <c r="P26" s="3">
        <v>0.24216052837891588</v>
      </c>
      <c r="Q26" s="3">
        <v>0.20245758611706416</v>
      </c>
      <c r="R26" s="3">
        <v>0.25009872536755828</v>
      </c>
      <c r="S26" s="3">
        <v>0.17225099120956783</v>
      </c>
      <c r="T26" s="3">
        <v>0.16393845632135912</v>
      </c>
      <c r="U26" s="3">
        <v>0.14736372883347526</v>
      </c>
      <c r="V26" s="3">
        <v>0.12590322256523731</v>
      </c>
      <c r="W26" s="3">
        <v>0.13243331081834345</v>
      </c>
      <c r="X26" s="3">
        <v>2.2027956464287495E-2</v>
      </c>
      <c r="Y26" s="3">
        <v>4.5609152752009899E-2</v>
      </c>
    </row>
    <row r="27" spans="1:26" x14ac:dyDescent="0.2">
      <c r="N27" s="3">
        <v>0.9</v>
      </c>
      <c r="O27" s="3">
        <v>0.29390605228201377</v>
      </c>
      <c r="P27" s="3">
        <v>0.26562230669935821</v>
      </c>
      <c r="Q27" s="3">
        <v>0.20069945344933554</v>
      </c>
      <c r="R27" s="3">
        <v>0.21263457187590845</v>
      </c>
      <c r="S27" s="3">
        <v>0.21684572965196255</v>
      </c>
      <c r="T27" s="3">
        <v>0.18901003876055789</v>
      </c>
      <c r="U27" s="3">
        <v>0.11372681664797096</v>
      </c>
      <c r="V27" s="3">
        <v>0.12377808531342546</v>
      </c>
      <c r="W27" s="3">
        <v>6.3898122606412269E-2</v>
      </c>
      <c r="X27" s="3">
        <v>3.8143720664146417E-2</v>
      </c>
      <c r="Y27" s="3">
        <v>4.5122426074806932E-2</v>
      </c>
    </row>
    <row r="28" spans="1:26" x14ac:dyDescent="0.2">
      <c r="C28" s="8" t="s">
        <v>71</v>
      </c>
      <c r="N28" s="3">
        <v>1</v>
      </c>
      <c r="O28" s="3">
        <v>0.20803957946815069</v>
      </c>
      <c r="P28" s="3">
        <v>0.36415687733663754</v>
      </c>
      <c r="Q28" s="3">
        <v>0.215111845952415</v>
      </c>
      <c r="R28" s="3">
        <v>0.1913009938323551</v>
      </c>
      <c r="S28" s="3">
        <v>0.27692811710080267</v>
      </c>
      <c r="T28" s="3">
        <v>0.18599164471678378</v>
      </c>
      <c r="U28" s="3">
        <v>0.11917088865641561</v>
      </c>
      <c r="V28" s="3">
        <v>0.13064149011588616</v>
      </c>
      <c r="W28" s="3">
        <v>8.7002547480888967E-2</v>
      </c>
      <c r="X28" s="3">
        <v>4.1584908127287983E-2</v>
      </c>
      <c r="Y28" s="3">
        <v>3.4838177695320528E-2</v>
      </c>
    </row>
    <row r="29" spans="1:26" x14ac:dyDescent="0.2">
      <c r="Z29" s="55">
        <f>MIN(O18:Y28)</f>
        <v>2.2027956464287495E-2</v>
      </c>
    </row>
    <row r="30" spans="1:26" x14ac:dyDescent="0.2">
      <c r="G30" s="8" t="s">
        <v>70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sqref="A1:H13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74" t="s">
        <v>86</v>
      </c>
      <c r="B1" s="4">
        <v>1</v>
      </c>
      <c r="C1" s="73">
        <v>8000</v>
      </c>
    </row>
    <row r="2" spans="1:7" x14ac:dyDescent="0.25">
      <c r="A2" s="62" t="s">
        <v>85</v>
      </c>
      <c r="B2" s="5">
        <v>2</v>
      </c>
      <c r="C2" s="65">
        <v>13000</v>
      </c>
    </row>
    <row r="3" spans="1:7" x14ac:dyDescent="0.25">
      <c r="A3" s="62" t="s">
        <v>84</v>
      </c>
      <c r="B3" s="5">
        <v>3</v>
      </c>
      <c r="C3" s="65">
        <v>23000</v>
      </c>
      <c r="D3">
        <f t="shared" ref="D3:D10" si="0">(C1+2*(C2+C3+C4)+C5)/8</f>
        <v>19750</v>
      </c>
      <c r="E3" s="64">
        <f t="shared" ref="E3:E10" si="1">C3/D3</f>
        <v>1.1645569620253164</v>
      </c>
      <c r="F3" s="69">
        <f t="shared" ref="F3:F10" si="2">C3/D3</f>
        <v>1.1645569620253164</v>
      </c>
    </row>
    <row r="4" spans="1:7" x14ac:dyDescent="0.25">
      <c r="A4" s="62" t="s">
        <v>83</v>
      </c>
      <c r="B4" s="5">
        <v>4</v>
      </c>
      <c r="C4" s="65">
        <v>34000</v>
      </c>
      <c r="D4">
        <f t="shared" si="0"/>
        <v>20625</v>
      </c>
      <c r="E4" s="64">
        <f t="shared" si="1"/>
        <v>1.6484848484848484</v>
      </c>
      <c r="F4" s="67">
        <f t="shared" si="2"/>
        <v>1.6484848484848484</v>
      </c>
      <c r="G4" s="72">
        <f>(F4+F8)/2</f>
        <v>1.682999486389317</v>
      </c>
    </row>
    <row r="5" spans="1:7" x14ac:dyDescent="0.25">
      <c r="A5" s="62" t="s">
        <v>82</v>
      </c>
      <c r="B5" s="5">
        <v>5</v>
      </c>
      <c r="C5" s="65">
        <v>10000</v>
      </c>
      <c r="D5">
        <f t="shared" si="0"/>
        <v>21250</v>
      </c>
      <c r="E5" s="64">
        <f t="shared" si="1"/>
        <v>0.47058823529411764</v>
      </c>
      <c r="F5" s="66">
        <f t="shared" si="2"/>
        <v>0.47058823529411764</v>
      </c>
      <c r="G5" s="71">
        <f>(F5+F9)/2</f>
        <v>0.50048748781280472</v>
      </c>
    </row>
    <row r="6" spans="1:7" x14ac:dyDescent="0.25">
      <c r="A6" s="62" t="s">
        <v>81</v>
      </c>
      <c r="B6" s="5">
        <v>6</v>
      </c>
      <c r="C6" s="65">
        <v>18000</v>
      </c>
      <c r="D6">
        <f t="shared" si="0"/>
        <v>21750</v>
      </c>
      <c r="E6" s="64">
        <f t="shared" si="1"/>
        <v>0.82758620689655171</v>
      </c>
      <c r="F6" s="63">
        <f t="shared" si="2"/>
        <v>0.82758620689655171</v>
      </c>
      <c r="G6" s="70">
        <f>(F6+F10)/2</f>
        <v>0.68322315526174737</v>
      </c>
    </row>
    <row r="7" spans="1:7" x14ac:dyDescent="0.25">
      <c r="A7" s="62" t="s">
        <v>80</v>
      </c>
      <c r="B7" s="5">
        <v>7</v>
      </c>
      <c r="C7" s="65">
        <v>23000</v>
      </c>
      <c r="D7">
        <f t="shared" si="0"/>
        <v>22500</v>
      </c>
      <c r="E7" s="64">
        <f t="shared" si="1"/>
        <v>1.0222222222222221</v>
      </c>
      <c r="F7" s="69">
        <f t="shared" si="2"/>
        <v>1.0222222222222221</v>
      </c>
      <c r="G7" s="68">
        <f>(F7+F3)/2</f>
        <v>1.0933895921237693</v>
      </c>
    </row>
    <row r="8" spans="1:7" x14ac:dyDescent="0.25">
      <c r="A8" s="62" t="s">
        <v>79</v>
      </c>
      <c r="B8" s="5">
        <v>8</v>
      </c>
      <c r="C8" s="65">
        <v>38000</v>
      </c>
      <c r="D8">
        <f t="shared" si="0"/>
        <v>22125</v>
      </c>
      <c r="E8" s="64">
        <f t="shared" si="1"/>
        <v>1.7175141242937852</v>
      </c>
      <c r="F8" s="67">
        <f t="shared" si="2"/>
        <v>1.7175141242937852</v>
      </c>
    </row>
    <row r="9" spans="1:7" x14ac:dyDescent="0.25">
      <c r="A9" s="62" t="s">
        <v>78</v>
      </c>
      <c r="B9" s="5">
        <v>9</v>
      </c>
      <c r="C9" s="65">
        <v>12000</v>
      </c>
      <c r="D9">
        <f t="shared" si="0"/>
        <v>22625</v>
      </c>
      <c r="E9" s="64">
        <f t="shared" si="1"/>
        <v>0.53038674033149169</v>
      </c>
      <c r="F9" s="66">
        <f t="shared" si="2"/>
        <v>0.53038674033149169</v>
      </c>
    </row>
    <row r="10" spans="1:7" x14ac:dyDescent="0.25">
      <c r="A10" s="62" t="s">
        <v>77</v>
      </c>
      <c r="B10" s="5">
        <v>10</v>
      </c>
      <c r="C10" s="65">
        <v>13000</v>
      </c>
      <c r="D10">
        <f t="shared" si="0"/>
        <v>24125</v>
      </c>
      <c r="E10" s="64">
        <f t="shared" si="1"/>
        <v>0.53886010362694303</v>
      </c>
      <c r="F10" s="63">
        <f t="shared" si="2"/>
        <v>0.53886010362694303</v>
      </c>
    </row>
    <row r="11" spans="1:7" x14ac:dyDescent="0.25">
      <c r="A11" s="62" t="s">
        <v>76</v>
      </c>
      <c r="B11" s="5">
        <v>11</v>
      </c>
      <c r="C11" s="61">
        <v>32000</v>
      </c>
    </row>
    <row r="12" spans="1:7" ht="15.75" thickBot="1" x14ac:dyDescent="0.3">
      <c r="A12" s="60" t="s">
        <v>75</v>
      </c>
      <c r="B12" s="7">
        <v>12</v>
      </c>
      <c r="C12" s="59">
        <v>41000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0.ArdiData</vt:lpstr>
      <vt:lpstr>0.ArdiData (3)</vt:lpstr>
      <vt:lpstr>0.ArdiData (7)</vt:lpstr>
      <vt:lpstr>0.ArdiData (6)</vt:lpstr>
      <vt:lpstr>0.ArdiData (2)</vt:lpstr>
      <vt:lpstr>0.ArdiData (9)</vt:lpstr>
      <vt:lpstr>0.ArdiData (4)</vt:lpstr>
      <vt:lpstr>0.ArdiData (5)</vt:lpstr>
      <vt:lpstr>0.ArdiData (8)</vt:lpstr>
      <vt:lpstr>1.Trend&amp;Season</vt:lpstr>
      <vt:lpstr>0.Regression</vt:lpstr>
      <vt:lpstr>TrAdES</vt:lpstr>
      <vt:lpstr>TrAdES2</vt:lpstr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2021-02-02T21:32:02Z</dcterms:modified>
</cp:coreProperties>
</file>