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Adv-2020\"/>
    </mc:Choice>
  </mc:AlternateContent>
  <xr:revisionPtr revIDLastSave="0" documentId="13_ncr:1_{0AD6E574-DC2F-451D-BF03-D7BA584D8D93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TrendAndSeas" sheetId="67" r:id="rId1"/>
    <sheet name="TrendAndSeasSocic" sheetId="59" r:id="rId2"/>
    <sheet name="TrendAndSeasChopraBook" sheetId="60" r:id="rId3"/>
  </sheets>
  <externalReferences>
    <externalReference r:id="rId4"/>
    <externalReference r:id="rId5"/>
  </externalReferences>
  <definedNames>
    <definedName name="Page1">#REF!</definedName>
    <definedName name="solver_adj" localSheetId="0" hidden="1">TrendAndSeas!$J$1,TrendAndSeas!$L$1,TrendAndSeas!$N$1</definedName>
    <definedName name="solver_adj" localSheetId="2" hidden="1">TrendAndSeasChopraBook!$C$38:$C$40</definedName>
    <definedName name="solver_adj" localSheetId="1" hidden="1">TrendAndSeasSocic!#REF!</definedName>
    <definedName name="solver_cvg" localSheetId="0" hidden="1">0.0001</definedName>
    <definedName name="solver_cvg" localSheetId="2" hidden="1">0.0001</definedName>
    <definedName name="solver_cvg" localSheetId="1" hidden="1">0.0001</definedName>
    <definedName name="solver_drv" localSheetId="0" hidden="1">1</definedName>
    <definedName name="solver_drv" localSheetId="2" hidden="1">1</definedName>
    <definedName name="solver_drv" localSheetId="1" hidden="1">1</definedName>
    <definedName name="solver_eng" localSheetId="0" hidden="1">1</definedName>
    <definedName name="solver_eng" localSheetId="2" hidden="1">1</definedName>
    <definedName name="solver_eng" localSheetId="1" hidden="1">1</definedName>
    <definedName name="solver_est" localSheetId="0" hidden="1">1</definedName>
    <definedName name="solver_est" localSheetId="2" hidden="1">1</definedName>
    <definedName name="solver_est" localSheetId="1" hidden="1">1</definedName>
    <definedName name="solver_itr" localSheetId="0" hidden="1">2147483647</definedName>
    <definedName name="solver_itr" localSheetId="2" hidden="1">2147483647</definedName>
    <definedName name="solver_itr" localSheetId="1" hidden="1">2147483647</definedName>
    <definedName name="solver_lhs1" localSheetId="0" hidden="1">TrendAndSeas!$J$1</definedName>
    <definedName name="solver_lhs1" localSheetId="2" hidden="1">TrendAndSeasChopraBook!$C$38:$C$40</definedName>
    <definedName name="solver_lhs1" localSheetId="1" hidden="1">TrendAndSeasSocic!#REF!</definedName>
    <definedName name="solver_lhs2" localSheetId="0" hidden="1">TrendAndSeas!$J$1</definedName>
    <definedName name="solver_lhs2" localSheetId="2" hidden="1">TrendAndSeasChopraBook!$C$38:$C$40</definedName>
    <definedName name="solver_lhs2" localSheetId="1" hidden="1">TrendAndSeasSocic!#REF!</definedName>
    <definedName name="solver_lhs3" localSheetId="0" hidden="1">TrendAndSeas!$L$1</definedName>
    <definedName name="solver_lhs3" localSheetId="2" hidden="1">TrendAndSeasChopraBook!$C$40</definedName>
    <definedName name="solver_lhs3" localSheetId="1" hidden="1">TrendAndSeasSocic!#REF!</definedName>
    <definedName name="solver_lhs4" localSheetId="0" hidden="1">TrendAndSeas!$L$1</definedName>
    <definedName name="solver_lhs4" localSheetId="2" hidden="1">TrendAndSeasChopraBook!$C$40</definedName>
    <definedName name="solver_lhs4" localSheetId="1" hidden="1">TrendAndSeasSocic!#REF!</definedName>
    <definedName name="solver_lhs5" localSheetId="0" hidden="1">TrendAndSeas!$N$1</definedName>
    <definedName name="solver_lhs5" localSheetId="2" hidden="1">TrendAndSeasChopraBook!$C$40</definedName>
    <definedName name="solver_lhs5" localSheetId="1" hidden="1">TrendAndSeasSocic!#REF!</definedName>
    <definedName name="solver_lhs6" localSheetId="0" hidden="1">TrendAndSeas!$N$1</definedName>
    <definedName name="solver_lhs6" localSheetId="2" hidden="1">TrendAndSeasChopraBook!$C$40</definedName>
    <definedName name="solver_lhs6" localSheetId="1" hidden="1">TrendAndSeasSocic!#REF!</definedName>
    <definedName name="solver_mip" localSheetId="0" hidden="1">2147483647</definedName>
    <definedName name="solver_mip" localSheetId="2" hidden="1">2147483647</definedName>
    <definedName name="solver_mip" localSheetId="1" hidden="1">2147483647</definedName>
    <definedName name="solver_mni" localSheetId="0" hidden="1">30</definedName>
    <definedName name="solver_mni" localSheetId="2" hidden="1">30</definedName>
    <definedName name="solver_mni" localSheetId="1" hidden="1">30</definedName>
    <definedName name="solver_mrt" localSheetId="0" hidden="1">0.075</definedName>
    <definedName name="solver_mrt" localSheetId="2" hidden="1">0.075</definedName>
    <definedName name="solver_mrt" localSheetId="1" hidden="1">0.075</definedName>
    <definedName name="solver_msl" localSheetId="0" hidden="1">2</definedName>
    <definedName name="solver_msl" localSheetId="2" hidden="1">2</definedName>
    <definedName name="solver_msl" localSheetId="1" hidden="1">2</definedName>
    <definedName name="solver_neg" localSheetId="0" hidden="1">1</definedName>
    <definedName name="solver_neg" localSheetId="2" hidden="1">1</definedName>
    <definedName name="solver_neg" localSheetId="1" hidden="1">1</definedName>
    <definedName name="solver_nod" localSheetId="0" hidden="1">2147483647</definedName>
    <definedName name="solver_nod" localSheetId="2" hidden="1">2147483647</definedName>
    <definedName name="solver_nod" localSheetId="1" hidden="1">2147483647</definedName>
    <definedName name="solver_num" localSheetId="0" hidden="1">6</definedName>
    <definedName name="solver_num" localSheetId="2" hidden="1">2</definedName>
    <definedName name="solver_num" localSheetId="1" hidden="1">2</definedName>
    <definedName name="solver_nwt" localSheetId="0" hidden="1">1</definedName>
    <definedName name="solver_nwt" localSheetId="2" hidden="1">1</definedName>
    <definedName name="solver_nwt" localSheetId="1" hidden="1">1</definedName>
    <definedName name="solver_opt" localSheetId="0" hidden="1">TrendAndSeas!$I$31</definedName>
    <definedName name="solver_opt" localSheetId="2" hidden="1">TrendAndSeasChopraBook!$U$30</definedName>
    <definedName name="solver_opt" localSheetId="1" hidden="1">TrendAndSeasSocic!#REF!</definedName>
    <definedName name="solver_pre" localSheetId="0" hidden="1">0.000001</definedName>
    <definedName name="solver_pre" localSheetId="2" hidden="1">0.000001</definedName>
    <definedName name="solver_pre" localSheetId="1" hidden="1">0.000001</definedName>
    <definedName name="solver_rbv" localSheetId="0" hidden="1">1</definedName>
    <definedName name="solver_rbv" localSheetId="2" hidden="1">1</definedName>
    <definedName name="solver_rbv" localSheetId="1" hidden="1">1</definedName>
    <definedName name="solver_rel1" localSheetId="0" hidden="1">1</definedName>
    <definedName name="solver_rel1" localSheetId="2" hidden="1">1</definedName>
    <definedName name="solver_rel1" localSheetId="1" hidden="1">1</definedName>
    <definedName name="solver_rel2" localSheetId="0" hidden="1">3</definedName>
    <definedName name="solver_rel2" localSheetId="2" hidden="1">3</definedName>
    <definedName name="solver_rel2" localSheetId="1" hidden="1">3</definedName>
    <definedName name="solver_rel3" localSheetId="0" hidden="1">1</definedName>
    <definedName name="solver_rel3" localSheetId="2" hidden="1">3</definedName>
    <definedName name="solver_rel3" localSheetId="1" hidden="1">3</definedName>
    <definedName name="solver_rel4" localSheetId="0" hidden="1">3</definedName>
    <definedName name="solver_rel4" localSheetId="2" hidden="1">3</definedName>
    <definedName name="solver_rel4" localSheetId="1" hidden="1">3</definedName>
    <definedName name="solver_rel5" localSheetId="0" hidden="1">1</definedName>
    <definedName name="solver_rel5" localSheetId="2" hidden="1">3</definedName>
    <definedName name="solver_rel5" localSheetId="1" hidden="1">3</definedName>
    <definedName name="solver_rel6" localSheetId="0" hidden="1">3</definedName>
    <definedName name="solver_rel6" localSheetId="2" hidden="1">3</definedName>
    <definedName name="solver_rel6" localSheetId="1" hidden="1">3</definedName>
    <definedName name="solver_rhs1" localSheetId="0" hidden="1">1</definedName>
    <definedName name="solver_rhs1" localSheetId="2" hidden="1">1</definedName>
    <definedName name="solver_rhs1" localSheetId="1" hidden="1">1</definedName>
    <definedName name="solver_rhs2" localSheetId="0" hidden="1">0</definedName>
    <definedName name="solver_rhs2" localSheetId="2" hidden="1">0</definedName>
    <definedName name="solver_rhs2" localSheetId="1" hidden="1">0</definedName>
    <definedName name="solver_rhs3" localSheetId="0" hidden="1">1</definedName>
    <definedName name="solver_rhs3" localSheetId="2" hidden="1">0</definedName>
    <definedName name="solver_rhs3" localSheetId="1" hidden="1">0</definedName>
    <definedName name="solver_rhs4" localSheetId="0" hidden="1">0</definedName>
    <definedName name="solver_rhs4" localSheetId="2" hidden="1">0</definedName>
    <definedName name="solver_rhs4" localSheetId="1" hidden="1">0</definedName>
    <definedName name="solver_rhs5" localSheetId="0" hidden="1">1</definedName>
    <definedName name="solver_rhs5" localSheetId="2" hidden="1">0</definedName>
    <definedName name="solver_rhs5" localSheetId="1" hidden="1">0</definedName>
    <definedName name="solver_rhs6" localSheetId="0" hidden="1">0</definedName>
    <definedName name="solver_rhs6" localSheetId="2" hidden="1">0</definedName>
    <definedName name="solver_rhs6" localSheetId="1" hidden="1">0</definedName>
    <definedName name="solver_rlx" localSheetId="0" hidden="1">2</definedName>
    <definedName name="solver_rlx" localSheetId="2" hidden="1">2</definedName>
    <definedName name="solver_rlx" localSheetId="1" hidden="1">2</definedName>
    <definedName name="solver_rsd" localSheetId="0" hidden="1">0</definedName>
    <definedName name="solver_rsd" localSheetId="2" hidden="1">0</definedName>
    <definedName name="solver_rsd" localSheetId="1" hidden="1">0</definedName>
    <definedName name="solver_scl" localSheetId="0" hidden="1">1</definedName>
    <definedName name="solver_scl" localSheetId="2" hidden="1">1</definedName>
    <definedName name="solver_scl" localSheetId="1" hidden="1">1</definedName>
    <definedName name="solver_sho" localSheetId="0" hidden="1">2</definedName>
    <definedName name="solver_sho" localSheetId="2" hidden="1">2</definedName>
    <definedName name="solver_sho" localSheetId="1" hidden="1">2</definedName>
    <definedName name="solver_ssz" localSheetId="0" hidden="1">100</definedName>
    <definedName name="solver_ssz" localSheetId="2" hidden="1">100</definedName>
    <definedName name="solver_ssz" localSheetId="1" hidden="1">100</definedName>
    <definedName name="solver_tim" localSheetId="0" hidden="1">2147483647</definedName>
    <definedName name="solver_tim" localSheetId="2" hidden="1">2147483647</definedName>
    <definedName name="solver_tim" localSheetId="1" hidden="1">2147483647</definedName>
    <definedName name="solver_tol" localSheetId="0" hidden="1">0.01</definedName>
    <definedName name="solver_tol" localSheetId="2" hidden="1">0.01</definedName>
    <definedName name="solver_tol" localSheetId="1" hidden="1">0.01</definedName>
    <definedName name="solver_typ" localSheetId="0" hidden="1">2</definedName>
    <definedName name="solver_typ" localSheetId="2" hidden="1">2</definedName>
    <definedName name="solver_typ" localSheetId="1" hidden="1">2</definedName>
    <definedName name="solver_val" localSheetId="0" hidden="1">0</definedName>
    <definedName name="solver_val" localSheetId="2" hidden="1">0</definedName>
    <definedName name="solver_val" localSheetId="1" hidden="1">0</definedName>
    <definedName name="solver_ver" localSheetId="0" hidden="1">3</definedName>
    <definedName name="solver_ver" localSheetId="2" hidden="1">3</definedName>
    <definedName name="solver_ver" localSheetId="1" hidden="1">3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67" l="1"/>
  <c r="E4" i="67" s="1"/>
  <c r="B5" i="67"/>
  <c r="E5" i="67" s="1"/>
  <c r="B6" i="67"/>
  <c r="B7" i="67"/>
  <c r="E7" i="67" s="1"/>
  <c r="D7" i="67"/>
  <c r="B8" i="67"/>
  <c r="B9" i="67"/>
  <c r="B10" i="67"/>
  <c r="B11" i="67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C7" i="67" l="1"/>
  <c r="E6" i="67"/>
  <c r="C8" i="67" l="1"/>
  <c r="F8" i="67"/>
  <c r="G8" i="67" s="1"/>
  <c r="H8" i="67" s="1"/>
  <c r="I8" i="67" l="1"/>
  <c r="D8" i="67"/>
  <c r="F9" i="67" s="1"/>
  <c r="G9" i="67" s="1"/>
  <c r="H9" i="67" s="1"/>
  <c r="E8" i="67"/>
  <c r="I9" i="67" l="1"/>
  <c r="C9" i="67"/>
  <c r="E9" i="67" l="1"/>
  <c r="D9" i="67"/>
  <c r="F10" i="67" s="1"/>
  <c r="G10" i="67" s="1"/>
  <c r="H10" i="67" s="1"/>
  <c r="I10" i="67" l="1"/>
  <c r="C10" i="67"/>
  <c r="E10" i="67" l="1"/>
  <c r="D10" i="67"/>
  <c r="C11" i="67" l="1"/>
  <c r="F11" i="67"/>
  <c r="G11" i="67" s="1"/>
  <c r="H11" i="67" s="1"/>
  <c r="I11" i="67" l="1"/>
  <c r="F12" i="67"/>
  <c r="G12" i="67" s="1"/>
  <c r="H12" i="67" s="1"/>
  <c r="C12" i="67"/>
  <c r="E11" i="67"/>
  <c r="D11" i="67"/>
  <c r="E12" i="67" l="1"/>
  <c r="I12" i="67"/>
  <c r="D12" i="67"/>
  <c r="C13" i="67" l="1"/>
  <c r="F13" i="67"/>
  <c r="G13" i="67" s="1"/>
  <c r="H13" i="67" s="1"/>
  <c r="E13" i="67" l="1"/>
  <c r="D13" i="67"/>
  <c r="I13" i="67"/>
  <c r="C14" i="67" l="1"/>
  <c r="F14" i="67"/>
  <c r="G14" i="67" s="1"/>
  <c r="H14" i="67" s="1"/>
  <c r="I14" i="67" s="1"/>
  <c r="E14" i="67" l="1"/>
  <c r="D14" i="67"/>
  <c r="F15" i="67" l="1"/>
  <c r="G15" i="67" s="1"/>
  <c r="H15" i="67" s="1"/>
  <c r="I15" i="67" s="1"/>
  <c r="C15" i="67"/>
  <c r="E15" i="67" l="1"/>
  <c r="D15" i="67"/>
  <c r="C16" i="67" l="1"/>
  <c r="F16" i="67"/>
  <c r="G16" i="67" s="1"/>
  <c r="H16" i="67" s="1"/>
  <c r="I16" i="67" s="1"/>
  <c r="E16" i="67" l="1"/>
  <c r="D16" i="67"/>
  <c r="F17" i="67" l="1"/>
  <c r="G17" i="67" s="1"/>
  <c r="H17" i="67" s="1"/>
  <c r="I17" i="67" s="1"/>
  <c r="C17" i="67"/>
  <c r="E17" i="67" l="1"/>
  <c r="D17" i="67"/>
  <c r="F18" i="67" s="1"/>
  <c r="G18" i="67" s="1"/>
  <c r="H18" i="67" s="1"/>
  <c r="I18" i="67" s="1"/>
  <c r="C18" i="67" l="1"/>
  <c r="D18" i="67" s="1"/>
  <c r="D19" i="67" l="1"/>
  <c r="C19" i="67"/>
  <c r="F19" i="67"/>
  <c r="G19" i="67" s="1"/>
  <c r="H19" i="67" s="1"/>
  <c r="I19" i="67" s="1"/>
  <c r="E18" i="67"/>
  <c r="F20" i="67" l="1"/>
  <c r="G20" i="67" s="1"/>
  <c r="H20" i="67" s="1"/>
  <c r="I20" i="67" s="1"/>
  <c r="C20" i="67"/>
  <c r="E19" i="67"/>
  <c r="E20" i="67" l="1"/>
  <c r="D20" i="67"/>
  <c r="D21" i="67" l="1"/>
  <c r="F21" i="67"/>
  <c r="G21" i="67" s="1"/>
  <c r="H21" i="67" s="1"/>
  <c r="I21" i="67" s="1"/>
  <c r="C21" i="67"/>
  <c r="F22" i="67" l="1"/>
  <c r="G22" i="67" s="1"/>
  <c r="H22" i="67" s="1"/>
  <c r="I22" i="67" s="1"/>
  <c r="C22" i="67"/>
  <c r="E21" i="67"/>
  <c r="D22" i="67"/>
  <c r="F23" i="67" l="1"/>
  <c r="G23" i="67" s="1"/>
  <c r="H23" i="67" s="1"/>
  <c r="I23" i="67" s="1"/>
  <c r="C23" i="67"/>
  <c r="E22" i="67"/>
  <c r="E23" i="67" l="1"/>
  <c r="D23" i="67"/>
  <c r="F24" i="67" l="1"/>
  <c r="G24" i="67" s="1"/>
  <c r="H24" i="67" s="1"/>
  <c r="I24" i="67" s="1"/>
  <c r="C24" i="67"/>
  <c r="E24" i="67" l="1"/>
  <c r="D24" i="67"/>
  <c r="F25" i="67" l="1"/>
  <c r="G25" i="67" s="1"/>
  <c r="H25" i="67" s="1"/>
  <c r="I25" i="67" s="1"/>
  <c r="C25" i="67"/>
  <c r="C26" i="67" l="1"/>
  <c r="E25" i="67"/>
  <c r="D25" i="67"/>
  <c r="E26" i="67" l="1"/>
  <c r="D26" i="67"/>
  <c r="C27" i="67" s="1"/>
  <c r="F26" i="67"/>
  <c r="G26" i="67" s="1"/>
  <c r="H26" i="67" s="1"/>
  <c r="I26" i="67" s="1"/>
  <c r="F28" i="67" l="1"/>
  <c r="G28" i="67" s="1"/>
  <c r="H28" i="67" s="1"/>
  <c r="I28" i="67" s="1"/>
  <c r="E27" i="67"/>
  <c r="D27" i="67"/>
  <c r="F27" i="67"/>
  <c r="G27" i="67" s="1"/>
  <c r="H27" i="67" s="1"/>
  <c r="I27" i="67" s="1"/>
  <c r="C28" i="67" l="1"/>
  <c r="D28" i="67" s="1"/>
  <c r="F29" i="67" l="1"/>
  <c r="G29" i="67" s="1"/>
  <c r="H29" i="67" s="1"/>
  <c r="I29" i="67" s="1"/>
  <c r="C29" i="67"/>
  <c r="E28" i="67"/>
  <c r="E29" i="67" l="1"/>
  <c r="D29" i="67"/>
  <c r="F30" i="67" l="1"/>
  <c r="G30" i="67" s="1"/>
  <c r="H30" i="67" s="1"/>
  <c r="I30" i="67" s="1"/>
  <c r="C30" i="67"/>
  <c r="E30" i="67" l="1"/>
  <c r="D30" i="67"/>
  <c r="C31" i="67" l="1"/>
  <c r="F31" i="67"/>
  <c r="G31" i="67" s="1"/>
  <c r="H31" i="67" s="1"/>
  <c r="I31" i="67" s="1"/>
  <c r="E31" i="67" l="1"/>
  <c r="D31" i="67"/>
  <c r="F32" i="67" s="1"/>
  <c r="F3" i="60" l="1"/>
  <c r="F4" i="60"/>
  <c r="C5" i="60"/>
  <c r="C2" i="60" s="1"/>
  <c r="F5" i="60"/>
  <c r="Z5" i="60"/>
  <c r="Z6" i="60" s="1"/>
  <c r="AA5" i="60"/>
  <c r="C6" i="60"/>
  <c r="F6" i="60"/>
  <c r="C7" i="60"/>
  <c r="F7" i="60"/>
  <c r="C8" i="60"/>
  <c r="F8" i="60"/>
  <c r="C9" i="60"/>
  <c r="F9" i="60"/>
  <c r="C10" i="60"/>
  <c r="F10" i="60"/>
  <c r="C11" i="60"/>
  <c r="F11" i="60"/>
  <c r="C12" i="60"/>
  <c r="F12" i="60"/>
  <c r="F13" i="60"/>
  <c r="F14" i="60"/>
  <c r="C2" i="59"/>
  <c r="F3" i="59" s="1"/>
  <c r="G3" i="59" s="1"/>
  <c r="D2" i="59"/>
  <c r="E3" i="59"/>
  <c r="U3" i="59" s="1"/>
  <c r="U4" i="59" s="1"/>
  <c r="S3" i="59"/>
  <c r="E4" i="59"/>
  <c r="S4" i="59"/>
  <c r="E5" i="59"/>
  <c r="E6" i="59"/>
  <c r="J2" i="60" l="1"/>
  <c r="D7" i="60"/>
  <c r="H3" i="59"/>
  <c r="J3" i="59"/>
  <c r="K3" i="59"/>
  <c r="C3" i="59"/>
  <c r="R3" i="59"/>
  <c r="R4" i="59" s="1"/>
  <c r="E7" i="59"/>
  <c r="Q3" i="59"/>
  <c r="Q4" i="59" s="1"/>
  <c r="D2" i="60"/>
  <c r="K2" i="60" s="1"/>
  <c r="E7" i="60" l="1"/>
  <c r="D13" i="60"/>
  <c r="V3" i="59"/>
  <c r="V4" i="59" s="1"/>
  <c r="V5" i="59" s="1"/>
  <c r="T3" i="59"/>
  <c r="T4" i="59" s="1"/>
  <c r="T5" i="59" s="1"/>
  <c r="D5" i="60"/>
  <c r="D4" i="60"/>
  <c r="D12" i="60"/>
  <c r="D10" i="60"/>
  <c r="D8" i="60"/>
  <c r="O3" i="59"/>
  <c r="N3" i="59"/>
  <c r="D14" i="60"/>
  <c r="D6" i="60"/>
  <c r="R5" i="59"/>
  <c r="L3" i="59"/>
  <c r="I3" i="59"/>
  <c r="D9" i="60"/>
  <c r="D11" i="60"/>
  <c r="D3" i="59"/>
  <c r="E8" i="59" s="1"/>
  <c r="D3" i="60"/>
  <c r="E13" i="60" l="1"/>
  <c r="E4" i="60"/>
  <c r="E12" i="60"/>
  <c r="E3" i="60"/>
  <c r="D4" i="59"/>
  <c r="E5" i="60"/>
  <c r="E11" i="60"/>
  <c r="E6" i="60"/>
  <c r="F4" i="59"/>
  <c r="G4" i="59" s="1"/>
  <c r="E9" i="60"/>
  <c r="M3" i="59"/>
  <c r="E14" i="60"/>
  <c r="E8" i="60"/>
  <c r="C4" i="59"/>
  <c r="E10" i="60"/>
  <c r="J4" i="59" l="1"/>
  <c r="K4" i="59"/>
  <c r="H4" i="59"/>
  <c r="G3" i="60"/>
  <c r="G6" i="60"/>
  <c r="G5" i="60"/>
  <c r="H5" i="60" s="1"/>
  <c r="C5" i="59"/>
  <c r="D5" i="59" s="1"/>
  <c r="E9" i="59"/>
  <c r="F5" i="59"/>
  <c r="G5" i="59" s="1"/>
  <c r="G4" i="60"/>
  <c r="I4" i="59" l="1"/>
  <c r="L5" i="59"/>
  <c r="L4" i="59"/>
  <c r="H4" i="60"/>
  <c r="O4" i="59"/>
  <c r="H5" i="59"/>
  <c r="I5" i="59" s="1"/>
  <c r="J5" i="59"/>
  <c r="K5" i="59"/>
  <c r="O5" i="59" s="1"/>
  <c r="N5" i="59"/>
  <c r="N4" i="59"/>
  <c r="E10" i="59"/>
  <c r="C6" i="59"/>
  <c r="F6" i="59"/>
  <c r="G6" i="59" s="1"/>
  <c r="L5" i="60"/>
  <c r="I13" i="60"/>
  <c r="I5" i="60"/>
  <c r="I9" i="60"/>
  <c r="H6" i="60"/>
  <c r="H3" i="60"/>
  <c r="G7" i="60"/>
  <c r="H6" i="59" l="1"/>
  <c r="J6" i="59"/>
  <c r="K6" i="59"/>
  <c r="M4" i="59"/>
  <c r="M5" i="59"/>
  <c r="C7" i="59"/>
  <c r="F7" i="59"/>
  <c r="G7" i="59" s="1"/>
  <c r="D6" i="59"/>
  <c r="H7" i="60"/>
  <c r="L3" i="60"/>
  <c r="I7" i="60"/>
  <c r="I11" i="60"/>
  <c r="I3" i="60"/>
  <c r="N6" i="59"/>
  <c r="L6" i="60"/>
  <c r="I10" i="60"/>
  <c r="I6" i="60"/>
  <c r="I14" i="60"/>
  <c r="L4" i="60"/>
  <c r="I8" i="60"/>
  <c r="I4" i="60"/>
  <c r="I12" i="60"/>
  <c r="J3" i="60" l="1"/>
  <c r="L7" i="60"/>
  <c r="M3" i="60"/>
  <c r="N3" i="60" s="1"/>
  <c r="O6" i="59"/>
  <c r="D7" i="59"/>
  <c r="J7" i="59"/>
  <c r="K7" i="59"/>
  <c r="H7" i="59"/>
  <c r="I6" i="59"/>
  <c r="L6" i="59"/>
  <c r="E11" i="59"/>
  <c r="F8" i="59"/>
  <c r="G8" i="59" s="1"/>
  <c r="M6" i="59" l="1"/>
  <c r="I7" i="59"/>
  <c r="M7" i="59" s="1"/>
  <c r="N8" i="59"/>
  <c r="N7" i="59"/>
  <c r="E12" i="59"/>
  <c r="Q3" i="60"/>
  <c r="R3" i="60"/>
  <c r="O3" i="60"/>
  <c r="H8" i="59"/>
  <c r="J8" i="59"/>
  <c r="K8" i="59"/>
  <c r="C8" i="59"/>
  <c r="L7" i="59"/>
  <c r="O7" i="59" s="1"/>
  <c r="J4" i="60"/>
  <c r="K3" i="60"/>
  <c r="U3" i="60" l="1"/>
  <c r="C9" i="59"/>
  <c r="E13" i="59"/>
  <c r="F9" i="59"/>
  <c r="G9" i="59" s="1"/>
  <c r="K4" i="60"/>
  <c r="L8" i="60"/>
  <c r="I8" i="59"/>
  <c r="M8" i="59" s="1"/>
  <c r="L8" i="59"/>
  <c r="O8" i="59" s="1"/>
  <c r="D8" i="59"/>
  <c r="J5" i="60"/>
  <c r="L9" i="60"/>
  <c r="P3" i="60"/>
  <c r="S3" i="60"/>
  <c r="V3" i="60" s="1"/>
  <c r="T3" i="60" l="1"/>
  <c r="K5" i="60"/>
  <c r="M4" i="60"/>
  <c r="N4" i="60" s="1"/>
  <c r="D9" i="59"/>
  <c r="H9" i="59"/>
  <c r="J9" i="59"/>
  <c r="K9" i="59"/>
  <c r="L10" i="60" l="1"/>
  <c r="N9" i="59"/>
  <c r="J6" i="60"/>
  <c r="M5" i="60"/>
  <c r="N5" i="60" s="1"/>
  <c r="E14" i="59"/>
  <c r="I9" i="59"/>
  <c r="L9" i="59"/>
  <c r="O9" i="59" s="1"/>
  <c r="F10" i="59"/>
  <c r="G10" i="59" s="1"/>
  <c r="O4" i="60"/>
  <c r="Q4" i="60"/>
  <c r="R4" i="60"/>
  <c r="C10" i="59"/>
  <c r="M6" i="60" l="1"/>
  <c r="N6" i="60" s="1"/>
  <c r="K6" i="60"/>
  <c r="C11" i="59"/>
  <c r="F11" i="59"/>
  <c r="G11" i="59" s="1"/>
  <c r="U4" i="60"/>
  <c r="M9" i="59"/>
  <c r="Q5" i="60"/>
  <c r="R5" i="60"/>
  <c r="V5" i="60" s="1"/>
  <c r="O5" i="60"/>
  <c r="P5" i="60" s="1"/>
  <c r="P4" i="60"/>
  <c r="S5" i="60"/>
  <c r="S4" i="60"/>
  <c r="V4" i="60" s="1"/>
  <c r="J10" i="59"/>
  <c r="N10" i="59" s="1"/>
  <c r="K10" i="59"/>
  <c r="H10" i="59"/>
  <c r="D10" i="59"/>
  <c r="E15" i="59" s="1"/>
  <c r="H11" i="59" l="1"/>
  <c r="J11" i="59"/>
  <c r="N11" i="59" s="1"/>
  <c r="K11" i="59"/>
  <c r="C12" i="59"/>
  <c r="E16" i="59"/>
  <c r="D11" i="59"/>
  <c r="U5" i="60"/>
  <c r="I10" i="59"/>
  <c r="M10" i="59" s="1"/>
  <c r="L10" i="59"/>
  <c r="T4" i="60"/>
  <c r="T5" i="60"/>
  <c r="L11" i="60"/>
  <c r="O10" i="59"/>
  <c r="J7" i="60"/>
  <c r="O6" i="60"/>
  <c r="Q6" i="60"/>
  <c r="R6" i="60"/>
  <c r="K7" i="60" l="1"/>
  <c r="I11" i="59"/>
  <c r="M11" i="59" s="1"/>
  <c r="L11" i="59"/>
  <c r="O11" i="59" s="1"/>
  <c r="U6" i="60"/>
  <c r="D12" i="59"/>
  <c r="P6" i="60"/>
  <c r="S6" i="60"/>
  <c r="V6" i="60" s="1"/>
  <c r="F12" i="59"/>
  <c r="G12" i="59" s="1"/>
  <c r="L12" i="60" l="1"/>
  <c r="M7" i="60"/>
  <c r="N7" i="60" s="1"/>
  <c r="J8" i="60"/>
  <c r="H12" i="59"/>
  <c r="J12" i="59"/>
  <c r="N12" i="59" s="1"/>
  <c r="K12" i="59"/>
  <c r="F13" i="59"/>
  <c r="G13" i="59" s="1"/>
  <c r="T6" i="60"/>
  <c r="E17" i="59"/>
  <c r="C13" i="59"/>
  <c r="I12" i="59" l="1"/>
  <c r="M12" i="59" s="1"/>
  <c r="L12" i="59"/>
  <c r="O12" i="59" s="1"/>
  <c r="J9" i="60"/>
  <c r="M8" i="60"/>
  <c r="N8" i="60" s="1"/>
  <c r="L13" i="60"/>
  <c r="F14" i="59"/>
  <c r="G14" i="59" s="1"/>
  <c r="O7" i="60"/>
  <c r="Q7" i="60"/>
  <c r="R7" i="60"/>
  <c r="D13" i="59"/>
  <c r="K13" i="59"/>
  <c r="H13" i="59"/>
  <c r="J13" i="59"/>
  <c r="N13" i="59" s="1"/>
  <c r="K8" i="60"/>
  <c r="O8" i="60" l="1"/>
  <c r="P8" i="60" s="1"/>
  <c r="Q8" i="60"/>
  <c r="R8" i="60"/>
  <c r="I13" i="59"/>
  <c r="M13" i="59" s="1"/>
  <c r="L13" i="59"/>
  <c r="J10" i="60"/>
  <c r="M9" i="60"/>
  <c r="N9" i="60" s="1"/>
  <c r="K9" i="60"/>
  <c r="P7" i="60"/>
  <c r="S7" i="60"/>
  <c r="V7" i="60" s="1"/>
  <c r="S8" i="60"/>
  <c r="H14" i="59"/>
  <c r="J14" i="59"/>
  <c r="N14" i="59" s="1"/>
  <c r="K14" i="59"/>
  <c r="O13" i="59"/>
  <c r="C14" i="59"/>
  <c r="U8" i="60"/>
  <c r="U7" i="60"/>
  <c r="E18" i="59"/>
  <c r="R9" i="60" l="1"/>
  <c r="O9" i="60"/>
  <c r="Q9" i="60"/>
  <c r="T8" i="60"/>
  <c r="T7" i="60"/>
  <c r="I14" i="59"/>
  <c r="M14" i="59" s="1"/>
  <c r="L14" i="59"/>
  <c r="O14" i="59" s="1"/>
  <c r="K10" i="60"/>
  <c r="V8" i="60"/>
  <c r="F15" i="59"/>
  <c r="F17" i="59"/>
  <c r="F16" i="59"/>
  <c r="C15" i="59"/>
  <c r="L14" i="60"/>
  <c r="D14" i="59"/>
  <c r="F18" i="59" s="1"/>
  <c r="U9" i="60" l="1"/>
  <c r="K11" i="60"/>
  <c r="D15" i="59"/>
  <c r="L15" i="60"/>
  <c r="P9" i="60"/>
  <c r="M10" i="60"/>
  <c r="N10" i="60" s="1"/>
  <c r="S9" i="60"/>
  <c r="V9" i="60" s="1"/>
  <c r="J11" i="60"/>
  <c r="Q10" i="60" l="1"/>
  <c r="U10" i="60" s="1"/>
  <c r="R10" i="60"/>
  <c r="O10" i="60"/>
  <c r="T9" i="60"/>
  <c r="J12" i="60"/>
  <c r="K12" i="60" s="1"/>
  <c r="M11" i="60"/>
  <c r="N11" i="60" s="1"/>
  <c r="L16" i="60"/>
  <c r="C16" i="59"/>
  <c r="C17" i="59" l="1"/>
  <c r="P10" i="60"/>
  <c r="T10" i="60" s="1"/>
  <c r="S10" i="60"/>
  <c r="V10" i="60" s="1"/>
  <c r="O11" i="60"/>
  <c r="Q11" i="60"/>
  <c r="U11" i="60" s="1"/>
  <c r="R11" i="60"/>
  <c r="M12" i="60"/>
  <c r="N12" i="60" s="1"/>
  <c r="J13" i="60"/>
  <c r="L17" i="60"/>
  <c r="D16" i="59"/>
  <c r="P11" i="60" l="1"/>
  <c r="T11" i="60" s="1"/>
  <c r="S11" i="60"/>
  <c r="V11" i="60" s="1"/>
  <c r="D17" i="59"/>
  <c r="C18" i="59" s="1"/>
  <c r="J14" i="60"/>
  <c r="M13" i="60"/>
  <c r="N13" i="60" s="1"/>
  <c r="L18" i="60"/>
  <c r="O12" i="60"/>
  <c r="Q12" i="60"/>
  <c r="U12" i="60" s="1"/>
  <c r="R12" i="60"/>
  <c r="K13" i="60"/>
  <c r="O13" i="60" l="1"/>
  <c r="Q13" i="60"/>
  <c r="U13" i="60" s="1"/>
  <c r="R13" i="60"/>
  <c r="K14" i="60"/>
  <c r="M15" i="60" s="1"/>
  <c r="M17" i="60"/>
  <c r="M14" i="60"/>
  <c r="N14" i="60" s="1"/>
  <c r="M18" i="60"/>
  <c r="D18" i="59"/>
  <c r="P12" i="60"/>
  <c r="T12" i="60" s="1"/>
  <c r="S12" i="60"/>
  <c r="V12" i="60" s="1"/>
  <c r="R14" i="60" l="1"/>
  <c r="O14" i="60"/>
  <c r="Q14" i="60"/>
  <c r="U14" i="60" s="1"/>
  <c r="M16" i="60"/>
  <c r="P13" i="60"/>
  <c r="T13" i="60" s="1"/>
  <c r="S13" i="60"/>
  <c r="V13" i="60" s="1"/>
  <c r="P14" i="60" l="1"/>
  <c r="T14" i="60" s="1"/>
  <c r="S14" i="60"/>
  <c r="V14" i="60" s="1"/>
</calcChain>
</file>

<file path=xl/sharedStrings.xml><?xml version="1.0" encoding="utf-8"?>
<sst xmlns="http://schemas.openxmlformats.org/spreadsheetml/2006/main" count="90" uniqueCount="49">
  <si>
    <t>MAD</t>
  </si>
  <si>
    <t>|E|</t>
  </si>
  <si>
    <t>E</t>
  </si>
  <si>
    <t>Per.</t>
  </si>
  <si>
    <t>Trend</t>
  </si>
  <si>
    <t>Seas</t>
  </si>
  <si>
    <t>TS</t>
  </si>
  <si>
    <t>Level</t>
  </si>
  <si>
    <t>Periodicity</t>
  </si>
  <si>
    <t>E2</t>
  </si>
  <si>
    <t>MSE</t>
  </si>
  <si>
    <t>MAPE</t>
  </si>
  <si>
    <t>Bias</t>
  </si>
  <si>
    <t>Seasonality</t>
  </si>
  <si>
    <t>The Forecast for New Level is the Previous Lever + Previous Trend</t>
  </si>
  <si>
    <t>Actual Trend is the difference between current Level and previous Level</t>
  </si>
  <si>
    <t>L0: INTERCEPT</t>
  </si>
  <si>
    <t>T0: SLOPE</t>
  </si>
  <si>
    <t>Initial Seasonality for the first N periods are Demand divided by the average of the first N periods</t>
  </si>
  <si>
    <t>Actual for Level is Actual Data divided by Seasonality of N Period ago</t>
  </si>
  <si>
    <t>Forecast Trend is (1-Beta) multiplied the  previous trend forecast + Beta time the acyal trend (the difference between current level and previous level)</t>
  </si>
  <si>
    <t>Actual Seasonality is current demand divided by the current level</t>
  </si>
  <si>
    <t>Forecast Seasonality is (1-Gamma) times seasonality of P periods agoi  plus Gamma times Actual Seasonality</t>
  </si>
  <si>
    <t>Beta</t>
  </si>
  <si>
    <t>Gamma</t>
  </si>
  <si>
    <t>Alpha</t>
  </si>
  <si>
    <t>a</t>
  </si>
  <si>
    <t>p</t>
  </si>
  <si>
    <t>b</t>
  </si>
  <si>
    <t>g</t>
  </si>
  <si>
    <t>A-S</t>
  </si>
  <si>
    <t>F-S</t>
  </si>
  <si>
    <t>A-T</t>
  </si>
  <si>
    <t>F-T</t>
  </si>
  <si>
    <t>A-L</t>
  </si>
  <si>
    <t>F-L</t>
  </si>
  <si>
    <t>|E|/A</t>
  </si>
  <si>
    <t>Ft(TrSeasAdjExpSmoo</t>
  </si>
  <si>
    <t>TrendData</t>
  </si>
  <si>
    <t>Ft (Stat.Reg)</t>
  </si>
  <si>
    <t>SeasIndAdj</t>
  </si>
  <si>
    <t>SeasInd</t>
  </si>
  <si>
    <t>Seas.Ind</t>
  </si>
  <si>
    <t>Deseas.Reg</t>
  </si>
  <si>
    <t>Centered.MA</t>
  </si>
  <si>
    <t>Ft</t>
  </si>
  <si>
    <t>gamma</t>
  </si>
  <si>
    <t>beta=</t>
  </si>
  <si>
    <t>alpha=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</si>
</sst>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"/>
    <numFmt numFmtId="166" formatCode="0.0000"/>
    <numFmt numFmtId="167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sz val="11"/>
      <color theme="0"/>
      <name val="Book Antiqua"/>
      <family val="1"/>
    </font>
    <font>
      <b/>
      <sz val="10"/>
      <name val="Symbol"/>
      <family val="1"/>
      <charset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EB9C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2" applyFont="1"/>
    <xf numFmtId="0" fontId="3" fillId="0" borderId="1" xfId="1" applyFont="1" applyBorder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165" fontId="4" fillId="0" borderId="0" xfId="2" applyNumberFormat="1" applyFon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166" fontId="0" fillId="0" borderId="0" xfId="0" applyNumberFormat="1" applyAlignment="1">
      <alignment horizontal="left"/>
    </xf>
    <xf numFmtId="0" fontId="6" fillId="2" borderId="0" xfId="1" applyFont="1" applyFill="1" applyAlignment="1">
      <alignment horizontal="center"/>
    </xf>
    <xf numFmtId="0" fontId="6" fillId="5" borderId="0" xfId="1" applyFont="1" applyFill="1" applyAlignment="1">
      <alignment horizontal="center"/>
    </xf>
    <xf numFmtId="2" fontId="0" fillId="0" borderId="0" xfId="0" applyNumberFormat="1" applyAlignment="1">
      <alignment horizontal="left" vertical="top"/>
    </xf>
    <xf numFmtId="0" fontId="5" fillId="0" borderId="0" xfId="2" applyFont="1"/>
    <xf numFmtId="0" fontId="7" fillId="0" borderId="0" xfId="2" applyFont="1"/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center"/>
    </xf>
    <xf numFmtId="166" fontId="11" fillId="5" borderId="0" xfId="0" applyNumberFormat="1" applyFont="1" applyFill="1" applyAlignment="1">
      <alignment horizontal="center"/>
    </xf>
    <xf numFmtId="2" fontId="3" fillId="0" borderId="0" xfId="1" applyNumberFormat="1" applyFont="1" applyAlignment="1">
      <alignment horizontal="center"/>
    </xf>
    <xf numFmtId="2" fontId="4" fillId="0" borderId="0" xfId="2" applyNumberFormat="1" applyFont="1"/>
    <xf numFmtId="166" fontId="11" fillId="2" borderId="0" xfId="0" applyNumberFormat="1" applyFont="1" applyFill="1" applyAlignment="1">
      <alignment horizontal="center"/>
    </xf>
    <xf numFmtId="165" fontId="0" fillId="3" borderId="0" xfId="0" applyNumberFormat="1" applyFill="1" applyAlignment="1">
      <alignment horizontal="center"/>
    </xf>
    <xf numFmtId="2" fontId="4" fillId="0" borderId="0" xfId="2" applyNumberFormat="1" applyFont="1" applyAlignment="1">
      <alignment horizontal="center" vertical="top"/>
    </xf>
    <xf numFmtId="0" fontId="3" fillId="0" borderId="2" xfId="1" applyFont="1" applyBorder="1" applyAlignment="1">
      <alignment horizontal="center"/>
    </xf>
    <xf numFmtId="1" fontId="4" fillId="0" borderId="0" xfId="2" applyNumberFormat="1" applyFont="1" applyAlignment="1">
      <alignment horizontal="left" vertical="top"/>
    </xf>
    <xf numFmtId="2" fontId="6" fillId="2" borderId="0" xfId="1" applyNumberFormat="1" applyFont="1" applyFill="1" applyAlignment="1">
      <alignment horizontal="center"/>
    </xf>
    <xf numFmtId="1" fontId="6" fillId="4" borderId="0" xfId="1" applyNumberFormat="1" applyFont="1" applyFill="1" applyAlignment="1">
      <alignment horizontal="center"/>
    </xf>
    <xf numFmtId="165" fontId="6" fillId="4" borderId="0" xfId="1" applyNumberFormat="1" applyFont="1" applyFill="1" applyAlignment="1">
      <alignment horizontal="center"/>
    </xf>
    <xf numFmtId="2" fontId="6" fillId="7" borderId="0" xfId="1" applyNumberFormat="1" applyFont="1" applyFill="1" applyAlignment="1">
      <alignment horizontal="center"/>
    </xf>
    <xf numFmtId="167" fontId="6" fillId="4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2" fontId="6" fillId="4" borderId="0" xfId="1" applyNumberFormat="1" applyFont="1" applyFill="1" applyAlignment="1">
      <alignment horizontal="center"/>
    </xf>
    <xf numFmtId="0" fontId="6" fillId="0" borderId="0" xfId="1" applyFont="1" applyAlignment="1">
      <alignment horizontal="center"/>
    </xf>
    <xf numFmtId="2" fontId="6" fillId="5" borderId="0" xfId="1" applyNumberFormat="1" applyFont="1" applyFill="1" applyAlignment="1">
      <alignment horizontal="center"/>
    </xf>
    <xf numFmtId="0" fontId="3" fillId="0" borderId="0" xfId="1" applyFont="1" applyAlignment="1">
      <alignment horizontal="left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</cellXfs>
  <cellStyles count="8">
    <cellStyle name="Hyperlink 2" xfId="6" xr:uid="{DF4BE1C7-C298-4FD4-9905-99046DADFCCC}"/>
    <cellStyle name="Neutral 2" xfId="7" xr:uid="{410496D2-8328-4255-A665-D8CEF111D433}"/>
    <cellStyle name="Normal" xfId="0" builtinId="0"/>
    <cellStyle name="Normal 2" xfId="2" xr:uid="{00000000-0005-0000-0000-000001000000}"/>
    <cellStyle name="Normal 2 2" xfId="1" xr:uid="{00000000-0005-0000-0000-000002000000}"/>
    <cellStyle name="Normal 3" xfId="5" xr:uid="{FEFE2A3A-4016-4B9B-887C-D04F3DF9672E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TrendAndSeas!$B$4:$B$31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17-48F4-AB8A-B800DE2F3E51}"/>
            </c:ext>
          </c:extLst>
        </c:ser>
        <c:ser>
          <c:idx val="0"/>
          <c:order val="1"/>
          <c:tx>
            <c:strRef>
              <c:f>TrendAndSeas!$F$2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TrendAndSeas!$F$4:$F$32</c:f>
              <c:numCache>
                <c:formatCode>0.0000</c:formatCode>
                <c:ptCount val="29"/>
                <c:pt idx="4" formatCode="0.00">
                  <c:v>49.895833333333336</c:v>
                </c:pt>
                <c:pt idx="5" formatCode="0.00">
                  <c:v>24.895833333333336</c:v>
                </c:pt>
                <c:pt idx="6" formatCode="0.00">
                  <c:v>32.793749999999996</c:v>
                </c:pt>
                <c:pt idx="7" formatCode="0.00">
                  <c:v>71.400000000000006</c:v>
                </c:pt>
                <c:pt idx="8" formatCode="0.00">
                  <c:v>50.050354153873606</c:v>
                </c:pt>
                <c:pt idx="9" formatCode="0.00">
                  <c:v>25.024919063162173</c:v>
                </c:pt>
                <c:pt idx="10" formatCode="0.00">
                  <c:v>32.826178548701265</c:v>
                </c:pt>
                <c:pt idx="11" formatCode="0.00">
                  <c:v>69.885035429084425</c:v>
                </c:pt>
                <c:pt idx="12" formatCode="0.00">
                  <c:v>49.660588319505543</c:v>
                </c:pt>
                <c:pt idx="13" formatCode="0.00">
                  <c:v>25.280389651343903</c:v>
                </c:pt>
                <c:pt idx="14" formatCode="0.00">
                  <c:v>32.988466759747254</c:v>
                </c:pt>
                <c:pt idx="15" formatCode="0.00">
                  <c:v>68.328304476595662</c:v>
                </c:pt>
                <c:pt idx="16" formatCode="0.00">
                  <c:v>49.884582660904535</c:v>
                </c:pt>
                <c:pt idx="17" formatCode="0.00">
                  <c:v>25.156043162174356</c:v>
                </c:pt>
                <c:pt idx="18" formatCode="0.00">
                  <c:v>34.343543857031257</c:v>
                </c:pt>
                <c:pt idx="19" formatCode="0.00">
                  <c:v>67.633176344155501</c:v>
                </c:pt>
                <c:pt idx="20" formatCode="0.00">
                  <c:v>49.360996966756566</c:v>
                </c:pt>
                <c:pt idx="21" formatCode="0.00">
                  <c:v>25.869731934471179</c:v>
                </c:pt>
                <c:pt idx="22" formatCode="0.00">
                  <c:v>35.906271604761905</c:v>
                </c:pt>
                <c:pt idx="23" formatCode="0.00">
                  <c:v>66.661751743562647</c:v>
                </c:pt>
                <c:pt idx="24" formatCode="0.00">
                  <c:v>48.989270056677988</c:v>
                </c:pt>
                <c:pt idx="25" formatCode="0.00">
                  <c:v>26.117480567739804</c:v>
                </c:pt>
                <c:pt idx="26" formatCode="0.00">
                  <c:v>36.432440928531065</c:v>
                </c:pt>
                <c:pt idx="27" formatCode="0.00">
                  <c:v>66.260291208933282</c:v>
                </c:pt>
                <c:pt idx="28" formatCode="0.00">
                  <c:v>48.228882640122698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17-48F4-AB8A-B800DE2F3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TrendAndSeasSocic!$B$1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TrendAndSeasSocic!$B$1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TrendAndSeasSocic!$A$3:$A$14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TrendAndSeasSocic!$B$3:$B$14</c:f>
              <c:numCache>
                <c:formatCode>General</c:formatCode>
                <c:ptCount val="12"/>
                <c:pt idx="0">
                  <c:v>22</c:v>
                </c:pt>
                <c:pt idx="1">
                  <c:v>30</c:v>
                </c:pt>
                <c:pt idx="2">
                  <c:v>28</c:v>
                </c:pt>
                <c:pt idx="3">
                  <c:v>26</c:v>
                </c:pt>
                <c:pt idx="4">
                  <c:v>40</c:v>
                </c:pt>
                <c:pt idx="5">
                  <c:v>55</c:v>
                </c:pt>
                <c:pt idx="6">
                  <c:v>49</c:v>
                </c:pt>
                <c:pt idx="7">
                  <c:v>40</c:v>
                </c:pt>
                <c:pt idx="8">
                  <c:v>55</c:v>
                </c:pt>
                <c:pt idx="9">
                  <c:v>79</c:v>
                </c:pt>
                <c:pt idx="10">
                  <c:v>68</c:v>
                </c:pt>
                <c:pt idx="11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BA-46E6-893C-10A66599F343}"/>
            </c:ext>
          </c:extLst>
        </c:ser>
        <c:ser>
          <c:idx val="0"/>
          <c:order val="1"/>
          <c:tx>
            <c:strRef>
              <c:f>TrendAndSeasSocic!$F$1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TrendAndSeasSocic!$A$3:$A$18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TrendAndSeasSocic!$F$3:$F$18</c:f>
              <c:numCache>
                <c:formatCode>0.0000</c:formatCode>
                <c:ptCount val="16"/>
                <c:pt idx="0">
                  <c:v>18.029995162070634</c:v>
                </c:pt>
                <c:pt idx="1">
                  <c:v>30.2511677002243</c:v>
                </c:pt>
                <c:pt idx="2">
                  <c:v>32.98817567840964</c:v>
                </c:pt>
                <c:pt idx="3">
                  <c:v>34.512018735277294</c:v>
                </c:pt>
                <c:pt idx="4">
                  <c:v>33.423099576715863</c:v>
                </c:pt>
                <c:pt idx="5">
                  <c:v>49.418235678771154</c:v>
                </c:pt>
                <c:pt idx="6">
                  <c:v>49.924147777575612</c:v>
                </c:pt>
                <c:pt idx="7">
                  <c:v>49.545742754159903</c:v>
                </c:pt>
                <c:pt idx="8">
                  <c:v>50.787329857385032</c:v>
                </c:pt>
                <c:pt idx="9">
                  <c:v>70.752230031370885</c:v>
                </c:pt>
                <c:pt idx="10">
                  <c:v>67.835779521626733</c:v>
                </c:pt>
                <c:pt idx="11">
                  <c:v>63.660339447988754</c:v>
                </c:pt>
                <c:pt idx="12">
                  <c:v>68.823834273375738</c:v>
                </c:pt>
                <c:pt idx="13">
                  <c:v>94.155504258440416</c:v>
                </c:pt>
                <c:pt idx="14">
                  <c:v>85.868856471611721</c:v>
                </c:pt>
                <c:pt idx="15">
                  <c:v>78.734157405677777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BA-46E6-893C-10A66599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16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TrendAndSeasChopraBook!$B$1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TrendAndSeasChopraBook!$B$1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TrendAndSeasChopraBook!$A$3:$A$30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TrendAndSeasChopraBook!$B$3:$B$30</c:f>
              <c:numCache>
                <c:formatCode>General</c:formatCode>
                <c:ptCount val="28"/>
                <c:pt idx="0">
                  <c:v>8000</c:v>
                </c:pt>
                <c:pt idx="1">
                  <c:v>13000</c:v>
                </c:pt>
                <c:pt idx="2">
                  <c:v>23000</c:v>
                </c:pt>
                <c:pt idx="3">
                  <c:v>34000</c:v>
                </c:pt>
                <c:pt idx="4">
                  <c:v>10000</c:v>
                </c:pt>
                <c:pt idx="5">
                  <c:v>18000</c:v>
                </c:pt>
                <c:pt idx="6">
                  <c:v>23000</c:v>
                </c:pt>
                <c:pt idx="7">
                  <c:v>38000</c:v>
                </c:pt>
                <c:pt idx="8">
                  <c:v>12000</c:v>
                </c:pt>
                <c:pt idx="9">
                  <c:v>13000</c:v>
                </c:pt>
                <c:pt idx="10">
                  <c:v>32000</c:v>
                </c:pt>
                <c:pt idx="11">
                  <c:v>41000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BC-47D6-82EF-98DAB2F8C61E}"/>
            </c:ext>
          </c:extLst>
        </c:ser>
        <c:ser>
          <c:idx val="0"/>
          <c:order val="1"/>
          <c:tx>
            <c:strRef>
              <c:f>TrendAndSeasChopraBook!$M$1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TrendAndSeasChopraBook!$A$3:$A$34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TrendAndSeasChopraBook!$M$3:$M$18</c:f>
              <c:numCache>
                <c:formatCode>0.0000</c:formatCode>
                <c:ptCount val="16"/>
                <c:pt idx="0">
                  <c:v>8966.3233717127368</c:v>
                </c:pt>
                <c:pt idx="1">
                  <c:v>13609.735442881156</c:v>
                </c:pt>
                <c:pt idx="2">
                  <c:v>23897.321943273386</c:v>
                </c:pt>
                <c:pt idx="3">
                  <c:v>34828.043037682626</c:v>
                </c:pt>
                <c:pt idx="4">
                  <c:v>10015.272708869217</c:v>
                </c:pt>
                <c:pt idx="5">
                  <c:v>15174.266436441609</c:v>
                </c:pt>
                <c:pt idx="6">
                  <c:v>26476.956904982584</c:v>
                </c:pt>
                <c:pt idx="7">
                  <c:v>38588.416503408538</c:v>
                </c:pt>
                <c:pt idx="8">
                  <c:v>11153.162711683479</c:v>
                </c:pt>
                <c:pt idx="9">
                  <c:v>16812.154065218456</c:v>
                </c:pt>
                <c:pt idx="10">
                  <c:v>28668.678237399676</c:v>
                </c:pt>
                <c:pt idx="11">
                  <c:v>42194.989557426314</c:v>
                </c:pt>
                <c:pt idx="12">
                  <c:v>11973.423559735484</c:v>
                </c:pt>
                <c:pt idx="13">
                  <c:v>17646.463281136883</c:v>
                </c:pt>
                <c:pt idx="14">
                  <c:v>30949.702417485096</c:v>
                </c:pt>
                <c:pt idx="15">
                  <c:v>44808.514306899138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BC-47D6-82EF-98DAB2F8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583224</xdr:colOff>
      <xdr:row>5</xdr:row>
      <xdr:rowOff>180541</xdr:rowOff>
    </xdr:from>
    <xdr:to>
      <xdr:col>16</xdr:col>
      <xdr:colOff>92251</xdr:colOff>
      <xdr:row>21</xdr:row>
      <xdr:rowOff>32661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CAE9B9-CE96-4148-AAD2-2CF7D0CD1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87453</xdr:colOff>
      <xdr:row>5</xdr:row>
      <xdr:rowOff>101600</xdr:rowOff>
    </xdr:from>
    <xdr:to>
      <xdr:col>22</xdr:col>
      <xdr:colOff>573660</xdr:colOff>
      <xdr:row>18</xdr:row>
      <xdr:rowOff>150091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275645</xdr:colOff>
      <xdr:row>5</xdr:row>
      <xdr:rowOff>71400</xdr:rowOff>
    </xdr:from>
    <xdr:to>
      <xdr:col>30</xdr:col>
      <xdr:colOff>141860</xdr:colOff>
      <xdr:row>20</xdr:row>
      <xdr:rowOff>131880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Forecasting/Reg-Seas-2020/NameItSh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Forecasting/Reg-Seas-2020/1-StaticTrendSeas5Ma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ArdiData28Fixed"/>
      <sheetName val="1.StatFitPoissNorm"/>
      <sheetName val="Stationary"/>
      <sheetName val="0.Regression"/>
      <sheetName val="Trend"/>
      <sheetName val="TrendAdj"/>
      <sheetName val="TrendAndSeas"/>
      <sheetName val="TrendAndSeas (2)"/>
      <sheetName val="TrAdES"/>
      <sheetName val="TrAdES2"/>
      <sheetName val="Sheet1"/>
      <sheetName val="3b.ArdiData28Fixed"/>
      <sheetName val="3c.ArdiData28Fixed"/>
      <sheetName val="3d.ArdiData28Fixed"/>
      <sheetName val="3e.ArdiData28Fixed"/>
      <sheetName val="3f.ArdiData28Fixed)"/>
      <sheetName val="3g.ArdiData28Fixed"/>
      <sheetName val="3h.ArdiData28Fixed"/>
    </sheetNames>
    <sheetDataSet>
      <sheetData sheetId="0"/>
      <sheetData sheetId="1">
        <row r="2">
          <cell r="B2">
            <v>50</v>
          </cell>
        </row>
        <row r="3">
          <cell r="B3">
            <v>25</v>
          </cell>
        </row>
        <row r="4">
          <cell r="B4">
            <v>33</v>
          </cell>
        </row>
        <row r="5">
          <cell r="B5">
            <v>72</v>
          </cell>
        </row>
        <row r="6">
          <cell r="B6">
            <v>67</v>
          </cell>
        </row>
        <row r="7">
          <cell r="B7">
            <v>35</v>
          </cell>
        </row>
        <row r="8">
          <cell r="B8">
            <v>42</v>
          </cell>
        </row>
        <row r="9">
          <cell r="B9">
            <v>44</v>
          </cell>
        </row>
        <row r="10">
          <cell r="B10">
            <v>51</v>
          </cell>
        </row>
        <row r="11">
          <cell r="B11">
            <v>39</v>
          </cell>
        </row>
        <row r="12">
          <cell r="B12">
            <v>46</v>
          </cell>
        </row>
        <row r="13">
          <cell r="B13">
            <v>41</v>
          </cell>
        </row>
        <row r="14">
          <cell r="B14">
            <v>69</v>
          </cell>
        </row>
        <row r="15">
          <cell r="B15">
            <v>28</v>
          </cell>
        </row>
        <row r="16">
          <cell r="B16">
            <v>82</v>
          </cell>
        </row>
        <row r="17">
          <cell r="B17">
            <v>65</v>
          </cell>
        </row>
        <row r="18">
          <cell r="B18">
            <v>47</v>
          </cell>
        </row>
        <row r="19">
          <cell r="B19">
            <v>53</v>
          </cell>
        </row>
        <row r="20">
          <cell r="B20">
            <v>90</v>
          </cell>
        </row>
        <row r="21">
          <cell r="B21">
            <v>56</v>
          </cell>
        </row>
        <row r="22">
          <cell r="B22">
            <v>51</v>
          </cell>
        </row>
        <row r="23">
          <cell r="B23">
            <v>40</v>
          </cell>
        </row>
        <row r="24">
          <cell r="B24">
            <v>61</v>
          </cell>
        </row>
        <row r="25">
          <cell r="B25">
            <v>72</v>
          </cell>
        </row>
        <row r="26">
          <cell r="B26">
            <v>39</v>
          </cell>
        </row>
        <row r="27">
          <cell r="B27">
            <v>31</v>
          </cell>
        </row>
        <row r="28">
          <cell r="B28">
            <v>62</v>
          </cell>
        </row>
        <row r="29">
          <cell r="B29">
            <v>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Trend&amp;Season"/>
      <sheetName val="3.Trend&amp;Seas7Period"/>
      <sheetName val="0.ArdiData"/>
    </sheetNames>
    <sheetDataSet>
      <sheetData sheetId="0" refreshError="1"/>
      <sheetData sheetId="1">
        <row r="3">
          <cell r="D3" t="str">
            <v>Centered-MA</v>
          </cell>
          <cell r="E3" t="str">
            <v>Reg-Cen-MA</v>
          </cell>
          <cell r="H3" t="str">
            <v>Forecast</v>
          </cell>
        </row>
        <row r="4">
          <cell r="A4">
            <v>1</v>
          </cell>
          <cell r="C4">
            <v>35</v>
          </cell>
          <cell r="E4">
            <v>69.317754928058079</v>
          </cell>
          <cell r="H4">
            <v>33.360719308773639</v>
          </cell>
        </row>
        <row r="5">
          <cell r="A5">
            <v>2</v>
          </cell>
          <cell r="C5">
            <v>74</v>
          </cell>
          <cell r="E5">
            <v>74.055236007446354</v>
          </cell>
          <cell r="H5">
            <v>72.974353946952874</v>
          </cell>
        </row>
        <row r="6">
          <cell r="A6">
            <v>3</v>
          </cell>
          <cell r="C6">
            <v>89</v>
          </cell>
          <cell r="E6">
            <v>78.792717086834642</v>
          </cell>
          <cell r="H6">
            <v>94.620030020801437</v>
          </cell>
        </row>
        <row r="7">
          <cell r="A7">
            <v>4</v>
          </cell>
          <cell r="C7">
            <v>163</v>
          </cell>
          <cell r="D7">
            <v>72</v>
          </cell>
          <cell r="E7">
            <v>83.530198166222917</v>
          </cell>
          <cell r="H7">
            <v>153.26661301284511</v>
          </cell>
        </row>
        <row r="8">
          <cell r="A8">
            <v>5</v>
          </cell>
          <cell r="C8">
            <v>41</v>
          </cell>
          <cell r="D8">
            <v>74.714285714285708</v>
          </cell>
          <cell r="E8">
            <v>88.267679245611191</v>
          </cell>
          <cell r="H8">
            <v>107.26754691051771</v>
          </cell>
        </row>
        <row r="9">
          <cell r="A9">
            <v>6</v>
          </cell>
          <cell r="C9">
            <v>73</v>
          </cell>
          <cell r="D9">
            <v>75.428571428571431</v>
          </cell>
          <cell r="E9">
            <v>93.00516032499948</v>
          </cell>
          <cell r="H9">
            <v>78.497096895970941</v>
          </cell>
        </row>
        <row r="10">
          <cell r="A10">
            <v>7</v>
          </cell>
          <cell r="C10">
            <v>29</v>
          </cell>
          <cell r="D10">
            <v>80.428571428571431</v>
          </cell>
          <cell r="E10">
            <v>97.742641404387754</v>
          </cell>
          <cell r="H10">
            <v>42.843039146360361</v>
          </cell>
        </row>
        <row r="11">
          <cell r="A11">
            <v>8</v>
          </cell>
          <cell r="C11">
            <v>54</v>
          </cell>
          <cell r="D11">
            <v>89.857142857142861</v>
          </cell>
          <cell r="E11">
            <v>102.48012248377603</v>
          </cell>
          <cell r="H11">
            <v>49.320850112041732</v>
          </cell>
        </row>
        <row r="12">
          <cell r="A12">
            <v>9</v>
          </cell>
          <cell r="C12">
            <v>79</v>
          </cell>
          <cell r="D12">
            <v>111.71428571428571</v>
          </cell>
          <cell r="E12">
            <v>107.2176035631643</v>
          </cell>
          <cell r="H12">
            <v>105.65269619795284</v>
          </cell>
        </row>
        <row r="13">
          <cell r="A13">
            <v>10</v>
          </cell>
          <cell r="C13">
            <v>124</v>
          </cell>
          <cell r="D13">
            <v>114.42857142857143</v>
          </cell>
          <cell r="E13">
            <v>111.95508464255258</v>
          </cell>
          <cell r="H13">
            <v>134.44381487930301</v>
          </cell>
        </row>
        <row r="14">
          <cell r="A14">
            <v>11</v>
          </cell>
          <cell r="C14">
            <v>229</v>
          </cell>
          <cell r="D14">
            <v>118.57142857142857</v>
          </cell>
          <cell r="E14">
            <v>116.69256572194087</v>
          </cell>
          <cell r="H14">
            <v>214.11507101168218</v>
          </cell>
        </row>
        <row r="15">
          <cell r="A15">
            <v>12</v>
          </cell>
          <cell r="C15">
            <v>194</v>
          </cell>
          <cell r="D15">
            <v>121</v>
          </cell>
          <cell r="E15">
            <v>121.43004680132914</v>
          </cell>
          <cell r="H15">
            <v>147.56820789819943</v>
          </cell>
        </row>
        <row r="16">
          <cell r="A16">
            <v>13</v>
          </cell>
          <cell r="C16">
            <v>92</v>
          </cell>
          <cell r="D16">
            <v>128.28571428571428</v>
          </cell>
          <cell r="E16">
            <v>126.16752788071742</v>
          </cell>
          <cell r="H16">
            <v>106.48639953492651</v>
          </cell>
        </row>
        <row r="17">
          <cell r="A17">
            <v>14</v>
          </cell>
          <cell r="C17">
            <v>58</v>
          </cell>
          <cell r="D17">
            <v>137.14285714285714</v>
          </cell>
          <cell r="E17">
            <v>130.9050089601057</v>
          </cell>
          <cell r="H17">
            <v>57.378932498141985</v>
          </cell>
        </row>
        <row r="18">
          <cell r="A18">
            <v>15</v>
          </cell>
          <cell r="C18">
            <v>71</v>
          </cell>
          <cell r="D18">
            <v>145.28571428571428</v>
          </cell>
          <cell r="E18">
            <v>135.64249003949396</v>
          </cell>
          <cell r="H18">
            <v>65.280980915309812</v>
          </cell>
        </row>
        <row r="19">
          <cell r="A19">
            <v>16</v>
          </cell>
          <cell r="C19">
            <v>130</v>
          </cell>
          <cell r="D19">
            <v>139</v>
          </cell>
          <cell r="E19">
            <v>140.37997111888225</v>
          </cell>
          <cell r="H19">
            <v>138.3310384489528</v>
          </cell>
        </row>
        <row r="20">
          <cell r="A20">
            <v>17</v>
          </cell>
          <cell r="C20">
            <v>186</v>
          </cell>
          <cell r="D20">
            <v>140.42857142857142</v>
          </cell>
          <cell r="E20">
            <v>145.11745219827054</v>
          </cell>
          <cell r="H20">
            <v>174.2675997378046</v>
          </cell>
        </row>
        <row r="21">
          <cell r="A21">
            <v>18</v>
          </cell>
          <cell r="C21">
            <v>286</v>
          </cell>
          <cell r="D21">
            <v>138.85714285714286</v>
          </cell>
          <cell r="E21">
            <v>149.8549332776588</v>
          </cell>
          <cell r="H21">
            <v>274.96352901051927</v>
          </cell>
        </row>
        <row r="22">
          <cell r="A22">
            <v>19</v>
          </cell>
          <cell r="C22">
            <v>150</v>
          </cell>
          <cell r="D22">
            <v>140.42857142857142</v>
          </cell>
          <cell r="E22">
            <v>154.59241435704709</v>
          </cell>
          <cell r="H22">
            <v>187.86886888588114</v>
          </cell>
        </row>
        <row r="23">
          <cell r="A23">
            <v>20</v>
          </cell>
          <cell r="C23">
            <v>102</v>
          </cell>
          <cell r="D23">
            <v>152</v>
          </cell>
          <cell r="E23">
            <v>159.32989543643538</v>
          </cell>
          <cell r="H23">
            <v>134.4757021738821</v>
          </cell>
        </row>
        <row r="24">
          <cell r="A24">
            <v>21</v>
          </cell>
          <cell r="C24">
            <v>47</v>
          </cell>
          <cell r="D24">
            <v>148.42857142857142</v>
          </cell>
          <cell r="E24">
            <v>164.06737651582364</v>
          </cell>
          <cell r="H24">
            <v>71.914825849923602</v>
          </cell>
        </row>
        <row r="25">
          <cell r="A25">
            <v>22</v>
          </cell>
          <cell r="C25">
            <v>82</v>
          </cell>
          <cell r="D25">
            <v>152.57142857142858</v>
          </cell>
          <cell r="E25">
            <v>168.80485759521193</v>
          </cell>
          <cell r="H25">
            <v>81.241111718577912</v>
          </cell>
        </row>
        <row r="26">
          <cell r="A26">
            <v>23</v>
          </cell>
          <cell r="C26">
            <v>211</v>
          </cell>
          <cell r="D26">
            <v>179.28571428571428</v>
          </cell>
          <cell r="E26">
            <v>173.54233867460022</v>
          </cell>
          <cell r="H26">
            <v>171.00938069995277</v>
          </cell>
        </row>
        <row r="27">
          <cell r="A27">
            <v>24</v>
          </cell>
          <cell r="C27">
            <v>161</v>
          </cell>
          <cell r="D27">
            <v>196.85714285714286</v>
          </cell>
          <cell r="E27">
            <v>178.27981975398848</v>
          </cell>
          <cell r="H27">
            <v>214.09138459630614</v>
          </cell>
        </row>
        <row r="28">
          <cell r="A28">
            <v>25</v>
          </cell>
          <cell r="C28">
            <v>315</v>
          </cell>
          <cell r="D28">
            <v>200.85714285714286</v>
          </cell>
          <cell r="E28">
            <v>183.01730083337674</v>
          </cell>
          <cell r="H28">
            <v>335.8119870093563</v>
          </cell>
        </row>
        <row r="29">
          <cell r="A29">
            <v>26</v>
          </cell>
          <cell r="C29">
            <v>337</v>
          </cell>
          <cell r="D29">
            <v>204</v>
          </cell>
          <cell r="E29">
            <v>187.75478191276503</v>
          </cell>
          <cell r="H29">
            <v>228.16952987356285</v>
          </cell>
        </row>
        <row r="30">
          <cell r="A30">
            <v>27</v>
          </cell>
          <cell r="C30">
            <v>225</v>
          </cell>
          <cell r="D30">
            <v>206.71428571428572</v>
          </cell>
          <cell r="E30">
            <v>192.49226299215331</v>
          </cell>
          <cell r="H30">
            <v>162.46500481283766</v>
          </cell>
        </row>
        <row r="31">
          <cell r="A31">
            <v>28</v>
          </cell>
          <cell r="C31">
            <v>75</v>
          </cell>
          <cell r="D31">
            <v>214.28571428571428</v>
          </cell>
          <cell r="E31">
            <v>197.2297440715416</v>
          </cell>
          <cell r="H31">
            <v>86.450719201705226</v>
          </cell>
        </row>
        <row r="32">
          <cell r="A32">
            <v>29</v>
          </cell>
          <cell r="C32">
            <v>104</v>
          </cell>
          <cell r="D32">
            <v>233</v>
          </cell>
          <cell r="E32">
            <v>201.96722515092986</v>
          </cell>
          <cell r="H32">
            <v>97.201242521845998</v>
          </cell>
        </row>
        <row r="33">
          <cell r="A33">
            <v>30</v>
          </cell>
          <cell r="C33">
            <v>230</v>
          </cell>
          <cell r="D33">
            <v>216.28571428571428</v>
          </cell>
          <cell r="E33">
            <v>206.70470623031815</v>
          </cell>
          <cell r="H33">
            <v>203.68772295095272</v>
          </cell>
        </row>
        <row r="34">
          <cell r="A34">
            <v>31</v>
          </cell>
          <cell r="C34">
            <v>214</v>
          </cell>
          <cell r="D34">
            <v>215.42857142857142</v>
          </cell>
          <cell r="E34">
            <v>211.44218730970641</v>
          </cell>
          <cell r="H34">
            <v>253.91516945480771</v>
          </cell>
        </row>
        <row r="35">
          <cell r="A35">
            <v>32</v>
          </cell>
          <cell r="C35">
            <v>446</v>
          </cell>
          <cell r="D35">
            <v>218.57142857142858</v>
          </cell>
          <cell r="E35">
            <v>216.1796683890947</v>
          </cell>
          <cell r="H35">
            <v>396.66044500819339</v>
          </cell>
        </row>
        <row r="36">
          <cell r="A36">
            <v>33</v>
          </cell>
          <cell r="C36">
            <v>220</v>
          </cell>
          <cell r="D36">
            <v>217.14285714285714</v>
          </cell>
          <cell r="E36">
            <v>220.91714946848299</v>
          </cell>
          <cell r="H36">
            <v>268.47019086124459</v>
          </cell>
        </row>
        <row r="37">
          <cell r="A37">
            <v>34</v>
          </cell>
          <cell r="C37">
            <v>219</v>
          </cell>
          <cell r="D37">
            <v>225</v>
          </cell>
          <cell r="E37">
            <v>225.65463054787125</v>
          </cell>
          <cell r="H37">
            <v>190.45430745179323</v>
          </cell>
        </row>
        <row r="38">
          <cell r="A38">
            <v>35</v>
          </cell>
          <cell r="C38">
            <v>97</v>
          </cell>
          <cell r="D38">
            <v>246.57142857142858</v>
          </cell>
          <cell r="E38">
            <v>230.39211162725954</v>
          </cell>
          <cell r="H38">
            <v>100.98661255348685</v>
          </cell>
        </row>
        <row r="39">
          <cell r="A39">
            <v>36</v>
          </cell>
          <cell r="C39">
            <v>94</v>
          </cell>
          <cell r="D39">
            <v>253.14285714285714</v>
          </cell>
          <cell r="E39">
            <v>235.1295927066478</v>
          </cell>
          <cell r="H39">
            <v>113.16137332511408</v>
          </cell>
        </row>
        <row r="40">
          <cell r="A40">
            <v>37</v>
          </cell>
          <cell r="C40">
            <v>285</v>
          </cell>
          <cell r="D40">
            <v>244.71428571428572</v>
          </cell>
          <cell r="E40">
            <v>239.86707378603609</v>
          </cell>
          <cell r="H40">
            <v>236.36606520195267</v>
          </cell>
        </row>
        <row r="41">
          <cell r="A41">
            <v>38</v>
          </cell>
          <cell r="C41">
            <v>365</v>
          </cell>
          <cell r="D41">
            <v>241.57142857142858</v>
          </cell>
          <cell r="E41">
            <v>244.60455486542438</v>
          </cell>
          <cell r="H41">
            <v>293.73895431330931</v>
          </cell>
        </row>
        <row r="42">
          <cell r="A42">
            <v>39</v>
          </cell>
          <cell r="C42">
            <v>492</v>
          </cell>
          <cell r="D42">
            <v>246.42857142857142</v>
          </cell>
          <cell r="E42">
            <v>249.34203594481264</v>
          </cell>
          <cell r="H42">
            <v>457.50890300703043</v>
          </cell>
        </row>
        <row r="43">
          <cell r="A43">
            <v>40</v>
          </cell>
          <cell r="C43">
            <v>161</v>
          </cell>
          <cell r="D43">
            <v>256</v>
          </cell>
          <cell r="E43">
            <v>254.07951702420092</v>
          </cell>
          <cell r="H43">
            <v>308.77085184892627</v>
          </cell>
        </row>
        <row r="44">
          <cell r="A44">
            <v>41</v>
          </cell>
          <cell r="C44">
            <v>197</v>
          </cell>
          <cell r="D44">
            <v>244</v>
          </cell>
          <cell r="E44">
            <v>258.81699810358919</v>
          </cell>
          <cell r="H44">
            <v>218.44361009074879</v>
          </cell>
        </row>
        <row r="45">
          <cell r="A45">
            <v>42</v>
          </cell>
          <cell r="C45">
            <v>131</v>
          </cell>
          <cell r="D45">
            <v>251.14285714285714</v>
          </cell>
          <cell r="E45">
            <v>263.5544791829775</v>
          </cell>
          <cell r="H45">
            <v>115.52250590526847</v>
          </cell>
        </row>
        <row r="46">
          <cell r="A46">
            <v>43</v>
          </cell>
          <cell r="C46">
            <v>161</v>
          </cell>
          <cell r="D46">
            <v>251.42857142857142</v>
          </cell>
          <cell r="E46">
            <v>268.29196026236576</v>
          </cell>
          <cell r="H46">
            <v>129.12150412838218</v>
          </cell>
        </row>
        <row r="47">
          <cell r="A47">
            <v>44</v>
          </cell>
          <cell r="C47">
            <v>201</v>
          </cell>
          <cell r="D47">
            <v>280.14285714285717</v>
          </cell>
          <cell r="E47">
            <v>273.02944134175402</v>
          </cell>
          <cell r="H47">
            <v>269.04440745295261</v>
          </cell>
        </row>
        <row r="48">
          <cell r="A48">
            <v>45</v>
          </cell>
          <cell r="C48">
            <v>415</v>
          </cell>
          <cell r="D48">
            <v>288.42857142857144</v>
          </cell>
          <cell r="E48">
            <v>277.76692242114234</v>
          </cell>
          <cell r="H48">
            <v>333.5627391718109</v>
          </cell>
        </row>
        <row r="49">
          <cell r="A49">
            <v>46</v>
          </cell>
          <cell r="C49">
            <v>494</v>
          </cell>
          <cell r="D49">
            <v>294.42857142857144</v>
          </cell>
          <cell r="E49">
            <v>282.5044035005306</v>
          </cell>
          <cell r="H49">
            <v>518.35736100586757</v>
          </cell>
        </row>
        <row r="50">
          <cell r="A50">
            <v>47</v>
          </cell>
          <cell r="C50">
            <v>362</v>
          </cell>
          <cell r="D50">
            <v>289.71428571428572</v>
          </cell>
          <cell r="E50">
            <v>287.24188457991886</v>
          </cell>
          <cell r="H50">
            <v>349.07151283660795</v>
          </cell>
        </row>
        <row r="51">
          <cell r="A51">
            <v>48</v>
          </cell>
          <cell r="C51">
            <v>255</v>
          </cell>
          <cell r="D51">
            <v>303.14285714285717</v>
          </cell>
          <cell r="E51">
            <v>291.97936565930718</v>
          </cell>
          <cell r="H51">
            <v>246.43291272970441</v>
          </cell>
        </row>
        <row r="52">
          <cell r="A52">
            <v>49</v>
          </cell>
          <cell r="C52">
            <v>173</v>
          </cell>
          <cell r="D52">
            <v>289.14285714285717</v>
          </cell>
          <cell r="E52">
            <v>296.71684673869544</v>
          </cell>
          <cell r="H52">
            <v>130.0583992570501</v>
          </cell>
        </row>
        <row r="53">
          <cell r="A53">
            <v>50</v>
          </cell>
          <cell r="C53">
            <v>128</v>
          </cell>
          <cell r="D53">
            <v>298</v>
          </cell>
          <cell r="E53">
            <v>301.4543278180837</v>
          </cell>
          <cell r="H53">
            <v>145.08163493165026</v>
          </cell>
        </row>
        <row r="54">
          <cell r="A54">
            <v>51</v>
          </cell>
          <cell r="C54">
            <v>295</v>
          </cell>
          <cell r="D54">
            <v>318.71428571428572</v>
          </cell>
          <cell r="E54">
            <v>306.19180889747201</v>
          </cell>
          <cell r="H54">
            <v>301.72274970395262</v>
          </cell>
        </row>
        <row r="55">
          <cell r="A55">
            <v>52</v>
          </cell>
          <cell r="C55">
            <v>317</v>
          </cell>
          <cell r="D55">
            <v>314.85714285714283</v>
          </cell>
          <cell r="E55">
            <v>310.92928997686022</v>
          </cell>
          <cell r="H55">
            <v>373.38652403031239</v>
          </cell>
        </row>
        <row r="56">
          <cell r="A56">
            <v>53</v>
          </cell>
          <cell r="C56">
            <v>556</v>
          </cell>
          <cell r="D56">
            <v>312.85714285714283</v>
          </cell>
          <cell r="E56">
            <v>315.66677105624854</v>
          </cell>
          <cell r="H56">
            <v>579.20581900470461</v>
          </cell>
        </row>
        <row r="57">
          <cell r="A57">
            <v>54</v>
          </cell>
          <cell r="C57">
            <v>507</v>
          </cell>
          <cell r="D57">
            <v>316.42857142857144</v>
          </cell>
          <cell r="E57">
            <v>320.40425213563685</v>
          </cell>
          <cell r="H57">
            <v>389.37217382428975</v>
          </cell>
        </row>
        <row r="58">
          <cell r="A58">
            <v>55</v>
          </cell>
          <cell r="C58">
            <v>228</v>
          </cell>
          <cell r="D58">
            <v>312.57142857142856</v>
          </cell>
          <cell r="E58">
            <v>325.14173321502506</v>
          </cell>
          <cell r="H58">
            <v>274.42221536865992</v>
          </cell>
        </row>
        <row r="59">
          <cell r="A59">
            <v>56</v>
          </cell>
          <cell r="C59">
            <v>159</v>
          </cell>
          <cell r="D59">
            <v>331.14285714285717</v>
          </cell>
          <cell r="E59">
            <v>329.87921429441337</v>
          </cell>
          <cell r="H59">
            <v>144.59429260883169</v>
          </cell>
        </row>
        <row r="60">
          <cell r="A60">
            <v>57</v>
          </cell>
          <cell r="C60">
            <v>153</v>
          </cell>
          <cell r="D60">
            <v>326.42857142857144</v>
          </cell>
          <cell r="E60">
            <v>334.61669537380169</v>
          </cell>
          <cell r="H60">
            <v>161.04176573491839</v>
          </cell>
        </row>
        <row r="61">
          <cell r="A61">
            <v>58</v>
          </cell>
          <cell r="C61">
            <v>268</v>
          </cell>
          <cell r="D61">
            <v>333.85714285714283</v>
          </cell>
          <cell r="E61">
            <v>339.35417645318989</v>
          </cell>
          <cell r="H61">
            <v>334.40109195495251</v>
          </cell>
        </row>
        <row r="62">
          <cell r="A62">
            <v>59</v>
          </cell>
          <cell r="C62">
            <v>447</v>
          </cell>
          <cell r="D62">
            <v>348.71428571428572</v>
          </cell>
          <cell r="E62">
            <v>344.09165753257821</v>
          </cell>
          <cell r="H62">
            <v>413.21030888881404</v>
          </cell>
        </row>
        <row r="63">
          <cell r="A63">
            <v>60</v>
          </cell>
          <cell r="C63">
            <v>523</v>
          </cell>
          <cell r="D63">
            <v>355</v>
          </cell>
          <cell r="E63">
            <v>348.82913861196653</v>
          </cell>
          <cell r="H63">
            <v>640.05427700354176</v>
          </cell>
        </row>
        <row r="64">
          <cell r="A64">
            <v>61</v>
          </cell>
          <cell r="C64">
            <v>559</v>
          </cell>
          <cell r="D64">
            <v>362.42857142857144</v>
          </cell>
          <cell r="E64">
            <v>353.56661969135473</v>
          </cell>
          <cell r="H64">
            <v>429.67283481197137</v>
          </cell>
        </row>
        <row r="65">
          <cell r="A65">
            <v>62</v>
          </cell>
          <cell r="C65">
            <v>332</v>
          </cell>
          <cell r="D65">
            <v>378.85714285714283</v>
          </cell>
          <cell r="E65">
            <v>358.30410077074305</v>
          </cell>
          <cell r="H65">
            <v>302.41151800761554</v>
          </cell>
        </row>
        <row r="66">
          <cell r="A66">
            <v>63</v>
          </cell>
          <cell r="C66">
            <v>203</v>
          </cell>
          <cell r="D66">
            <v>360.71428571428572</v>
          </cell>
          <cell r="E66">
            <v>363.04158185013137</v>
          </cell>
          <cell r="H66">
            <v>159.13018596061335</v>
          </cell>
        </row>
        <row r="67">
          <cell r="A67">
            <v>64</v>
          </cell>
          <cell r="C67">
            <v>205</v>
          </cell>
          <cell r="D67">
            <v>385.85714285714283</v>
          </cell>
          <cell r="E67">
            <v>367.77906292951957</v>
          </cell>
          <cell r="H67">
            <v>177.00189653818643</v>
          </cell>
        </row>
        <row r="68">
          <cell r="A68">
            <v>65</v>
          </cell>
          <cell r="C68">
            <v>383</v>
          </cell>
          <cell r="D68">
            <v>374.57142857142856</v>
          </cell>
          <cell r="E68">
            <v>372.51654400890789</v>
          </cell>
          <cell r="H68">
            <v>367.07943420595251</v>
          </cell>
        </row>
        <row r="69">
          <cell r="A69">
            <v>66</v>
          </cell>
          <cell r="C69">
            <v>320</v>
          </cell>
          <cell r="D69">
            <v>373.28571428571428</v>
          </cell>
          <cell r="E69">
            <v>377.2540250882962</v>
          </cell>
          <cell r="H69">
            <v>453.03409374731564</v>
          </cell>
        </row>
        <row r="70">
          <cell r="A70">
            <v>67</v>
          </cell>
          <cell r="C70">
            <v>699</v>
          </cell>
          <cell r="D70">
            <v>367.14285714285717</v>
          </cell>
          <cell r="E70">
            <v>381.99150616768441</v>
          </cell>
          <cell r="H70">
            <v>700.90273500237868</v>
          </cell>
        </row>
        <row r="71">
          <cell r="A71">
            <v>68</v>
          </cell>
          <cell r="C71">
            <v>480</v>
          </cell>
          <cell r="D71">
            <v>352.85714285714283</v>
          </cell>
          <cell r="E71">
            <v>386.72898724707272</v>
          </cell>
          <cell r="H71">
            <v>469.97349579965311</v>
          </cell>
        </row>
        <row r="72">
          <cell r="A72">
            <v>69</v>
          </cell>
          <cell r="C72">
            <v>323</v>
          </cell>
          <cell r="D72">
            <v>360</v>
          </cell>
          <cell r="E72">
            <v>391.46646832646104</v>
          </cell>
          <cell r="H72">
            <v>330.40082064657116</v>
          </cell>
        </row>
        <row r="73">
          <cell r="A73">
            <v>70</v>
          </cell>
          <cell r="C73">
            <v>160</v>
          </cell>
          <cell r="D73">
            <v>404</v>
          </cell>
          <cell r="E73">
            <v>396.20394940584924</v>
          </cell>
          <cell r="H73">
            <v>173.66607931239494</v>
          </cell>
        </row>
        <row r="74">
          <cell r="A74">
            <v>71</v>
          </cell>
          <cell r="C74">
            <v>105</v>
          </cell>
          <cell r="D74">
            <v>400.42857142857144</v>
          </cell>
          <cell r="E74">
            <v>400.94143048523756</v>
          </cell>
          <cell r="H74">
            <v>192.96202734145456</v>
          </cell>
        </row>
        <row r="75">
          <cell r="A75">
            <v>72</v>
          </cell>
          <cell r="C75">
            <v>433</v>
          </cell>
          <cell r="D75">
            <v>401</v>
          </cell>
          <cell r="E75">
            <v>405.67891156462576</v>
          </cell>
          <cell r="H75">
            <v>399.7577764569524</v>
          </cell>
        </row>
        <row r="76">
          <cell r="A76">
            <v>73</v>
          </cell>
          <cell r="C76">
            <v>628</v>
          </cell>
          <cell r="E76">
            <v>410.41639264401408</v>
          </cell>
          <cell r="H76">
            <v>492.85787860581712</v>
          </cell>
        </row>
        <row r="77">
          <cell r="A77">
            <v>74</v>
          </cell>
          <cell r="C77">
            <v>674</v>
          </cell>
          <cell r="E77">
            <v>415.1538737234024</v>
          </cell>
          <cell r="H77">
            <v>761.75119300121582</v>
          </cell>
        </row>
        <row r="78">
          <cell r="A78">
            <v>75</v>
          </cell>
          <cell r="C78">
            <v>484</v>
          </cell>
          <cell r="E78">
            <v>419.8913548027906</v>
          </cell>
          <cell r="H78">
            <v>510.27415678733473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4F8EB-4F61-48EF-BA55-4FC2CB675D83}">
  <dimension ref="A1:BH300"/>
  <sheetViews>
    <sheetView zoomScale="96" zoomScaleNormal="96" workbookViewId="0">
      <selection activeCell="E4" sqref="E4"/>
    </sheetView>
  </sheetViews>
  <sheetFormatPr defaultColWidth="9.140625" defaultRowHeight="15" x14ac:dyDescent="0.25"/>
  <cols>
    <col min="1" max="1" width="4.5703125" style="3" bestFit="1" customWidth="1"/>
    <col min="2" max="2" width="9.7109375" style="3" bestFit="1" customWidth="1"/>
    <col min="3" max="5" width="9.7109375" style="3" customWidth="1"/>
    <col min="6" max="6" width="12.42578125" style="3" bestFit="1" customWidth="1"/>
    <col min="7" max="8" width="9.7109375" style="3" customWidth="1"/>
    <col min="9" max="9" width="9.140625" style="3"/>
    <col min="10" max="10" width="12.140625" style="3" bestFit="1" customWidth="1"/>
    <col min="11" max="11" width="13.85546875" style="3" bestFit="1" customWidth="1"/>
    <col min="12" max="12" width="12.42578125" style="3" bestFit="1" customWidth="1"/>
    <col min="13" max="13" width="12.42578125" style="3" customWidth="1"/>
    <col min="14" max="14" width="12.140625" style="3" bestFit="1" customWidth="1"/>
    <col min="15" max="18" width="9.28515625" style="3" bestFit="1" customWidth="1"/>
    <col min="19" max="20" width="9.140625" style="3"/>
    <col min="21" max="21" width="9.28515625" style="3" bestFit="1" customWidth="1"/>
    <col min="22" max="32" width="9.140625" style="3"/>
    <col min="33" max="33" width="9.140625" style="3" customWidth="1"/>
    <col min="34" max="36" width="9.140625" style="3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3"/>
  </cols>
  <sheetData>
    <row r="1" spans="1:60" ht="15.75" thickBot="1" x14ac:dyDescent="0.3">
      <c r="F1" s="3" t="s">
        <v>8</v>
      </c>
      <c r="G1" s="3">
        <v>4</v>
      </c>
      <c r="I1" s="39" t="s">
        <v>48</v>
      </c>
      <c r="J1" s="40">
        <v>0</v>
      </c>
      <c r="K1" s="39" t="s">
        <v>47</v>
      </c>
      <c r="L1" s="38">
        <v>8.5066726681469529E-2</v>
      </c>
      <c r="M1" s="38" t="s">
        <v>46</v>
      </c>
      <c r="N1">
        <v>3.3675857954643403E-2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60" customFormat="1" ht="17.25" thickBot="1" x14ac:dyDescent="0.35">
      <c r="A2" s="4" t="s">
        <v>3</v>
      </c>
      <c r="B2" s="25" t="s">
        <v>38</v>
      </c>
      <c r="C2" s="5" t="s">
        <v>7</v>
      </c>
      <c r="D2" s="5" t="s">
        <v>4</v>
      </c>
      <c r="E2" s="5" t="s">
        <v>13</v>
      </c>
      <c r="F2" s="1" t="s">
        <v>45</v>
      </c>
      <c r="G2" s="1" t="s">
        <v>2</v>
      </c>
      <c r="H2" s="1" t="s">
        <v>9</v>
      </c>
      <c r="I2" s="1" t="s">
        <v>10</v>
      </c>
      <c r="J2" s="3"/>
      <c r="K2" s="3"/>
      <c r="L2" s="3"/>
      <c r="M2" s="3"/>
    </row>
    <row r="3" spans="1:60" customFormat="1" ht="16.5" x14ac:dyDescent="0.3">
      <c r="A3" s="3">
        <v>0</v>
      </c>
      <c r="B3" s="3"/>
      <c r="C3" s="10"/>
      <c r="D3" s="10"/>
      <c r="E3" s="10"/>
      <c r="F3" s="5"/>
      <c r="G3" s="5"/>
      <c r="H3" s="5"/>
      <c r="I3" s="5"/>
      <c r="AH3" s="3"/>
      <c r="AI3" s="3"/>
      <c r="AJ3" s="3"/>
      <c r="BD3" s="3"/>
      <c r="BE3" s="3"/>
      <c r="BF3" s="3"/>
      <c r="BG3" s="3"/>
      <c r="BH3" s="3"/>
    </row>
    <row r="4" spans="1:60" customFormat="1" ht="16.5" x14ac:dyDescent="0.3">
      <c r="A4" s="10">
        <v>1</v>
      </c>
      <c r="B4" s="10">
        <f>'[1]1.StatFitPoissNorm'!B2</f>
        <v>50</v>
      </c>
      <c r="C4" s="20"/>
      <c r="D4" s="20"/>
      <c r="E4" s="18">
        <f>B4/AVERAGE($B$4:$B$7)</f>
        <v>1.1111111111111112</v>
      </c>
      <c r="F4" s="37"/>
      <c r="G4" s="9"/>
      <c r="H4" s="9"/>
      <c r="I4" s="9"/>
      <c r="AH4" s="3"/>
      <c r="AI4" s="3"/>
      <c r="AJ4" s="3"/>
      <c r="BD4" s="3"/>
      <c r="BE4" s="3"/>
      <c r="BF4" s="3"/>
      <c r="BG4" s="3"/>
      <c r="BH4" s="3"/>
    </row>
    <row r="5" spans="1:60" customFormat="1" ht="16.5" x14ac:dyDescent="0.3">
      <c r="A5" s="10">
        <v>2</v>
      </c>
      <c r="B5" s="10">
        <f>'[1]1.StatFitPoissNorm'!B3</f>
        <v>25</v>
      </c>
      <c r="C5" s="20"/>
      <c r="D5" s="20"/>
      <c r="E5" s="18">
        <f>B5/AVERAGE($B$4:$B$7)</f>
        <v>0.55555555555555558</v>
      </c>
      <c r="F5" s="37"/>
      <c r="G5" s="9"/>
      <c r="H5" s="9"/>
      <c r="I5" s="9"/>
      <c r="AH5" s="3"/>
      <c r="AI5" s="3"/>
      <c r="AJ5" s="3"/>
      <c r="BD5" s="3"/>
      <c r="BE5" s="3"/>
      <c r="BF5" s="3"/>
      <c r="BG5" s="3"/>
      <c r="BH5" s="3"/>
    </row>
    <row r="6" spans="1:60" customFormat="1" ht="16.5" x14ac:dyDescent="0.3">
      <c r="A6" s="10">
        <v>3</v>
      </c>
      <c r="B6" s="10">
        <f>'[1]1.StatFitPoissNorm'!B4</f>
        <v>33</v>
      </c>
      <c r="C6" s="20"/>
      <c r="D6" s="20"/>
      <c r="E6" s="18">
        <f>B6/AVERAGE($B$4:$B$7)</f>
        <v>0.73333333333333328</v>
      </c>
      <c r="F6" s="37"/>
      <c r="G6" s="9"/>
      <c r="H6" s="9"/>
      <c r="I6" s="9"/>
      <c r="AH6" s="3"/>
      <c r="AI6" s="3"/>
      <c r="AJ6" s="3"/>
      <c r="BD6" s="3"/>
      <c r="BE6" s="3"/>
      <c r="BF6" s="3"/>
      <c r="BG6" s="3"/>
      <c r="BH6" s="3"/>
    </row>
    <row r="7" spans="1:60" customFormat="1" ht="16.5" x14ac:dyDescent="0.3">
      <c r="A7" s="10">
        <v>4</v>
      </c>
      <c r="B7" s="10">
        <f>'[1]1.StatFitPoissNorm'!B5</f>
        <v>72</v>
      </c>
      <c r="C7" s="20">
        <f>AVERAGE(B4:B7)</f>
        <v>45</v>
      </c>
      <c r="D7" s="20">
        <f>(AVERAGE(B12:B15)-AVERAGE(B4:B7))/(A15-G1)</f>
        <v>-9.375E-2</v>
      </c>
      <c r="E7" s="18">
        <f>B7/AVERAGE($B$4:$B$7)</f>
        <v>1.6</v>
      </c>
      <c r="F7" s="37"/>
      <c r="G7" s="9"/>
      <c r="H7" s="9"/>
      <c r="I7" s="9"/>
      <c r="AH7" s="3"/>
      <c r="AI7" s="3"/>
      <c r="AJ7" s="3"/>
      <c r="BD7" s="3"/>
      <c r="BE7" s="3"/>
      <c r="BF7" s="3"/>
      <c r="BG7" s="3"/>
      <c r="BH7" s="3"/>
    </row>
    <row r="8" spans="1:60" customFormat="1" ht="16.5" x14ac:dyDescent="0.3">
      <c r="A8" s="10">
        <v>5</v>
      </c>
      <c r="B8" s="10">
        <f>'[1]1.StatFitPoissNorm'!B6</f>
        <v>67</v>
      </c>
      <c r="C8" s="20">
        <f>(1-$J$1)*(C7+D7)+$J$1*B8/E4</f>
        <v>44.90625</v>
      </c>
      <c r="D8" s="20">
        <f>(1-$L$1)*D7+$L$1*(C8-C7)</f>
        <v>-9.375E-2</v>
      </c>
      <c r="E8" s="20">
        <f>(1-$N$1)*E4+$N$1*B8/C8</f>
        <v>1.1239377774904951</v>
      </c>
      <c r="F8" s="9">
        <f>(C7+D7)*E4</f>
        <v>49.895833333333336</v>
      </c>
      <c r="G8" s="9">
        <f>B8-F8</f>
        <v>17.104166666666664</v>
      </c>
      <c r="H8" s="9">
        <f>G8^2</f>
        <v>292.55251736111103</v>
      </c>
      <c r="I8" s="9">
        <f>AVERAGE(H$8:H8)</f>
        <v>292.55251736111103</v>
      </c>
      <c r="AH8" s="3"/>
      <c r="AI8" s="3"/>
      <c r="AJ8" s="3"/>
      <c r="BD8" s="3"/>
      <c r="BE8" s="3"/>
      <c r="BF8" s="3"/>
      <c r="BG8" s="3"/>
      <c r="BH8" s="3"/>
    </row>
    <row r="9" spans="1:60" customFormat="1" ht="16.5" x14ac:dyDescent="0.3">
      <c r="A9" s="10">
        <v>6</v>
      </c>
      <c r="B9" s="10">
        <f>'[1]1.StatFitPoissNorm'!B7</f>
        <v>35</v>
      </c>
      <c r="C9" s="20">
        <f>(1-$J$1)*(C8+D8)+$J$1*B9/E5</f>
        <v>44.8125</v>
      </c>
      <c r="D9" s="20">
        <f>(1-$L$1)*D8+$L$1*(C9-C8)</f>
        <v>-9.375E-2</v>
      </c>
      <c r="E9" s="20">
        <f>(1-$N$1)*E5+$N$1*B9/C9</f>
        <v>0.5631486709009772</v>
      </c>
      <c r="F9" s="9">
        <f>(C8+D8)*E5</f>
        <v>24.895833333333336</v>
      </c>
      <c r="G9" s="9">
        <f>B9-F9</f>
        <v>10.104166666666664</v>
      </c>
      <c r="H9" s="9">
        <f>G9^2</f>
        <v>102.09418402777773</v>
      </c>
      <c r="I9" s="9">
        <f>AVERAGE(H$8:H9)</f>
        <v>197.32335069444437</v>
      </c>
      <c r="AH9" s="3"/>
      <c r="AI9" s="3"/>
      <c r="AJ9" s="3"/>
      <c r="BD9" s="3"/>
      <c r="BE9" s="3"/>
      <c r="BF9" s="3"/>
      <c r="BG9" s="3"/>
      <c r="BH9" s="3"/>
    </row>
    <row r="10" spans="1:60" customFormat="1" ht="16.5" x14ac:dyDescent="0.3">
      <c r="A10" s="10">
        <v>7</v>
      </c>
      <c r="B10" s="10">
        <f>'[1]1.StatFitPoissNorm'!B8</f>
        <v>42</v>
      </c>
      <c r="C10" s="20">
        <f>(1-$J$1)*(C9+D9)+$J$1*B10/E6</f>
        <v>44.71875</v>
      </c>
      <c r="D10" s="20">
        <f>(1-$L$1)*D9+$L$1*(C10-C9)</f>
        <v>-9.375E-2</v>
      </c>
      <c r="E10" s="20">
        <f>(1-$N$1)*E6+$N$1*B10/C10</f>
        <v>0.74026618291644852</v>
      </c>
      <c r="F10" s="9">
        <f>(C9+D9)*E6</f>
        <v>32.793749999999996</v>
      </c>
      <c r="G10" s="9">
        <f>B10-F10</f>
        <v>9.2062500000000043</v>
      </c>
      <c r="H10" s="9">
        <f>G10^2</f>
        <v>84.755039062500074</v>
      </c>
      <c r="I10" s="9">
        <f>AVERAGE(H$8:H10)</f>
        <v>159.80058015046293</v>
      </c>
      <c r="AH10" s="3"/>
      <c r="AI10" s="3"/>
      <c r="AJ10" s="3"/>
      <c r="BD10" s="3"/>
      <c r="BE10" s="3"/>
      <c r="BF10" s="3"/>
      <c r="BG10" s="3"/>
      <c r="BH10" s="3"/>
    </row>
    <row r="11" spans="1:60" customFormat="1" ht="16.5" x14ac:dyDescent="0.3">
      <c r="A11" s="10">
        <v>8</v>
      </c>
      <c r="B11" s="10">
        <f>'[1]1.StatFitPoissNorm'!B9</f>
        <v>44</v>
      </c>
      <c r="C11" s="20">
        <f>(1-$J$1)*(C10+D10)+$J$1*B11/E7</f>
        <v>44.625</v>
      </c>
      <c r="D11" s="20">
        <f>(1-$L$1)*D10+$L$1*(C11-C10)</f>
        <v>-9.375E-2</v>
      </c>
      <c r="E11" s="20">
        <f>(1-$N$1)*E7+$N$1*B11/C11</f>
        <v>1.5793228345555803</v>
      </c>
      <c r="F11" s="9">
        <f>(C10+D10)*E7</f>
        <v>71.400000000000006</v>
      </c>
      <c r="G11" s="9">
        <f>B11-F11</f>
        <v>-27.400000000000006</v>
      </c>
      <c r="H11" s="9">
        <f>G11^2</f>
        <v>750.76000000000033</v>
      </c>
      <c r="I11" s="9">
        <f>AVERAGE(H$8:H11)</f>
        <v>307.54043511284726</v>
      </c>
      <c r="AH11" s="3"/>
      <c r="AI11" s="3"/>
      <c r="AJ11" s="3"/>
      <c r="BD11" s="3"/>
      <c r="BE11" s="3"/>
      <c r="BF11" s="3"/>
      <c r="BG11" s="3"/>
      <c r="BH11" s="3"/>
    </row>
    <row r="12" spans="1:60" customFormat="1" ht="16.5" x14ac:dyDescent="0.3">
      <c r="A12" s="10">
        <v>9</v>
      </c>
      <c r="B12" s="10">
        <f>'[1]1.StatFitPoissNorm'!B10</f>
        <v>51</v>
      </c>
      <c r="C12" s="20">
        <f>(1-$J$1)*(C11+D11)+$J$1*B12/E8</f>
        <v>44.53125</v>
      </c>
      <c r="D12" s="20">
        <f>(1-$L$1)*D11+$L$1*(C12-C11)</f>
        <v>-9.375E-2</v>
      </c>
      <c r="E12" s="20">
        <f>(1-$N$1)*E8+$N$1*B12/C12</f>
        <v>1.1246559279718169</v>
      </c>
      <c r="F12" s="9">
        <f>(C11+D11)*E8</f>
        <v>50.050354153873606</v>
      </c>
      <c r="G12" s="9">
        <f>B12-F12</f>
        <v>0.94964584612639413</v>
      </c>
      <c r="H12" s="9">
        <f>G12^2</f>
        <v>0.90182723306511503</v>
      </c>
      <c r="I12" s="9">
        <f>AVERAGE(H$8:H12)</f>
        <v>246.21271353689085</v>
      </c>
      <c r="AH12" s="3"/>
      <c r="AI12" s="3"/>
      <c r="AJ12" s="3"/>
      <c r="BD12" s="3"/>
      <c r="BE12" s="3"/>
      <c r="BF12" s="3"/>
      <c r="BG12" s="3"/>
      <c r="BH12" s="3"/>
    </row>
    <row r="13" spans="1:60" customFormat="1" ht="16.5" x14ac:dyDescent="0.3">
      <c r="A13" s="10">
        <v>10</v>
      </c>
      <c r="B13" s="10">
        <f>'[1]1.StatFitPoissNorm'!B11</f>
        <v>39</v>
      </c>
      <c r="C13" s="20">
        <f>(1-$J$1)*(C12+D12)+$J$1*B13/E9</f>
        <v>44.4375</v>
      </c>
      <c r="D13" s="20">
        <f>(1-$L$1)*D12+$L$1*(C13-C12)</f>
        <v>-9.375E-2</v>
      </c>
      <c r="E13" s="20">
        <f>(1-$N$1)*E9+$N$1*B13/C13</f>
        <v>0.57373933960496803</v>
      </c>
      <c r="F13" s="9">
        <f>(C12+D12)*E9</f>
        <v>25.024919063162173</v>
      </c>
      <c r="G13" s="9">
        <f>B13-F13</f>
        <v>13.975080936837827</v>
      </c>
      <c r="H13" s="9">
        <f>G13^2</f>
        <v>195.30288719116803</v>
      </c>
      <c r="I13" s="9">
        <f>AVERAGE(H$8:H13)</f>
        <v>237.7277424792704</v>
      </c>
      <c r="AH13" s="3"/>
      <c r="AI13" s="3"/>
      <c r="AJ13" s="3"/>
      <c r="BD13" s="3"/>
      <c r="BE13" s="3"/>
      <c r="BF13" s="3"/>
      <c r="BG13" s="3"/>
      <c r="BH13" s="3"/>
    </row>
    <row r="14" spans="1:60" customFormat="1" ht="16.5" x14ac:dyDescent="0.3">
      <c r="A14" s="10">
        <v>11</v>
      </c>
      <c r="B14" s="10">
        <f>'[1]1.StatFitPoissNorm'!B12</f>
        <v>46</v>
      </c>
      <c r="C14" s="20">
        <f>(1-$J$1)*(C13+D13)+$J$1*B14/E10</f>
        <v>44.34375</v>
      </c>
      <c r="D14" s="20">
        <f>(1-$L$1)*D13+$L$1*(C14-C13)</f>
        <v>-9.375E-2</v>
      </c>
      <c r="E14" s="20">
        <f>(1-$N$1)*E10+$N$1*B14/C14</f>
        <v>0.75027074364741442</v>
      </c>
      <c r="F14" s="9">
        <f>(C13+D13)*E10</f>
        <v>32.826178548701265</v>
      </c>
      <c r="G14" s="9">
        <f>B14-F14</f>
        <v>13.173821451298735</v>
      </c>
      <c r="H14" s="9">
        <f>G14^2</f>
        <v>173.54957163069872</v>
      </c>
      <c r="I14" s="9">
        <f>AVERAGE(H$8:H14)</f>
        <v>228.55943235804585</v>
      </c>
      <c r="AH14" s="3"/>
      <c r="AI14" s="3"/>
      <c r="AJ14" s="3"/>
      <c r="BD14" s="3"/>
      <c r="BE14" s="3"/>
      <c r="BF14" s="3"/>
      <c r="BG14" s="3"/>
      <c r="BH14" s="3"/>
    </row>
    <row r="15" spans="1:60" customFormat="1" ht="16.5" x14ac:dyDescent="0.3">
      <c r="A15" s="10">
        <v>12</v>
      </c>
      <c r="B15" s="10">
        <f>'[1]1.StatFitPoissNorm'!B13</f>
        <v>41</v>
      </c>
      <c r="C15" s="20">
        <f>(1-$J$1)*(C14+D14)+$J$1*B15/E11</f>
        <v>44.25</v>
      </c>
      <c r="D15" s="20">
        <f>(1-$L$1)*D14+$L$1*(C15-C14)</f>
        <v>-9.375E-2</v>
      </c>
      <c r="E15" s="20">
        <f>(1-$N$1)*E11+$N$1*B15/C15</f>
        <v>1.5573402729708414</v>
      </c>
      <c r="F15" s="9">
        <f>(C14+D14)*E11</f>
        <v>69.885035429084425</v>
      </c>
      <c r="G15" s="9">
        <f>B15-F15</f>
        <v>-28.885035429084425</v>
      </c>
      <c r="H15" s="9">
        <f>G15^2</f>
        <v>834.34527173946242</v>
      </c>
      <c r="I15" s="9">
        <f>AVERAGE(H$8:H15)</f>
        <v>304.28266228072295</v>
      </c>
      <c r="AH15" s="3"/>
      <c r="AI15" s="3"/>
      <c r="AJ15" s="3"/>
      <c r="BD15" s="3"/>
      <c r="BE15" s="3"/>
      <c r="BF15" s="3"/>
      <c r="BG15" s="3"/>
      <c r="BH15" s="3"/>
    </row>
    <row r="16" spans="1:60" customFormat="1" ht="16.5" x14ac:dyDescent="0.3">
      <c r="A16" s="10">
        <v>13</v>
      </c>
      <c r="B16" s="10">
        <f>'[1]1.StatFitPoissNorm'!B14</f>
        <v>69</v>
      </c>
      <c r="C16" s="20">
        <f>(1-$J$1)*(C15+D15)+$J$1*B16/E12</f>
        <v>44.15625</v>
      </c>
      <c r="D16" s="20">
        <f>(1-$L$1)*D15+$L$1*(C16-C15)</f>
        <v>-9.375E-2</v>
      </c>
      <c r="E16" s="20">
        <f>(1-$N$1)*E12+$N$1*B16/C16</f>
        <v>1.1394051714125233</v>
      </c>
      <c r="F16" s="9">
        <f>(C15+D15)*E12</f>
        <v>49.660588319505543</v>
      </c>
      <c r="G16" s="9">
        <f>B16-F16</f>
        <v>19.339411680494457</v>
      </c>
      <c r="H16" s="9">
        <f>G16^2</f>
        <v>374.01284414764547</v>
      </c>
      <c r="I16" s="9">
        <f>AVERAGE(H$8:H16)</f>
        <v>312.03046026593654</v>
      </c>
      <c r="AH16" s="3"/>
      <c r="AI16" s="3"/>
      <c r="AJ16" s="3"/>
      <c r="BD16" s="3"/>
      <c r="BE16" s="3"/>
      <c r="BF16" s="3"/>
      <c r="BG16" s="3"/>
      <c r="BH16" s="3"/>
    </row>
    <row r="17" spans="1:60" customFormat="1" ht="16.5" x14ac:dyDescent="0.3">
      <c r="A17" s="10">
        <v>14</v>
      </c>
      <c r="B17" s="10">
        <f>'[1]1.StatFitPoissNorm'!B15</f>
        <v>28</v>
      </c>
      <c r="C17" s="20">
        <f>(1-$J$1)*(C16+D16)+$J$1*B17/E13</f>
        <v>44.0625</v>
      </c>
      <c r="D17" s="20">
        <f>(1-$L$1)*D16+$L$1*(C17-C16)</f>
        <v>-9.375E-2</v>
      </c>
      <c r="E17" s="20">
        <f>(1-$N$1)*E13+$N$1*B17/C17</f>
        <v>0.57581786923431999</v>
      </c>
      <c r="F17" s="9">
        <f>(C16+D16)*E13</f>
        <v>25.280389651343903</v>
      </c>
      <c r="G17" s="9">
        <f>B17-F17</f>
        <v>2.7196103486560972</v>
      </c>
      <c r="H17" s="9">
        <f>G17^2</f>
        <v>7.3962804485173388</v>
      </c>
      <c r="I17" s="9">
        <f>AVERAGE(H$8:H17)</f>
        <v>281.5670422841946</v>
      </c>
      <c r="AH17" s="3"/>
      <c r="AI17" s="3"/>
      <c r="AJ17" s="3"/>
      <c r="BD17" s="3"/>
      <c r="BE17" s="3"/>
      <c r="BF17" s="3"/>
      <c r="BG17" s="3"/>
      <c r="BH17" s="3"/>
    </row>
    <row r="18" spans="1:60" ht="16.5" x14ac:dyDescent="0.3">
      <c r="A18" s="10">
        <v>15</v>
      </c>
      <c r="B18" s="10">
        <f>'[1]1.StatFitPoissNorm'!B16</f>
        <v>82</v>
      </c>
      <c r="C18" s="20">
        <f>(1-$J$1)*(C17+D17)+$J$1*B18/E14</f>
        <v>43.96875</v>
      </c>
      <c r="D18" s="20">
        <f>(1-$L$1)*D17+$L$1*(C18-C17)</f>
        <v>-9.375E-2</v>
      </c>
      <c r="E18" s="20">
        <f>(1-$N$1)*E14+$N$1*B18/C18</f>
        <v>0.78780889134408616</v>
      </c>
      <c r="F18" s="9">
        <f>(C17+D17)*E14</f>
        <v>32.988466759747254</v>
      </c>
      <c r="G18" s="9">
        <f>B18-F18</f>
        <v>49.011533240252746</v>
      </c>
      <c r="H18" s="9">
        <f>G18^2</f>
        <v>2402.1303905604</v>
      </c>
      <c r="I18" s="9">
        <f>AVERAGE(H$8:H18)</f>
        <v>474.34552849112237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60" ht="16.5" x14ac:dyDescent="0.3">
      <c r="A19" s="10">
        <v>16</v>
      </c>
      <c r="B19" s="10">
        <f>'[1]1.StatFitPoissNorm'!B17</f>
        <v>65</v>
      </c>
      <c r="C19" s="20">
        <f>(1-$J$1)*(C18+D18)+$J$1*B19/E15</f>
        <v>43.875</v>
      </c>
      <c r="D19" s="20">
        <f>(1-$L$1)*D18+$L$1*(C19-C18)</f>
        <v>-9.375E-2</v>
      </c>
      <c r="E19" s="20">
        <f>(1-$N$1)*E15+$N$1*B19/C19</f>
        <v>1.5547856630840347</v>
      </c>
      <c r="F19" s="9">
        <f>(C18+D18)*E15</f>
        <v>68.328304476595662</v>
      </c>
      <c r="G19" s="9">
        <f>B19-F19</f>
        <v>-3.3283044765956618</v>
      </c>
      <c r="H19" s="9">
        <f>G19^2</f>
        <v>11.077610688926722</v>
      </c>
      <c r="I19" s="9">
        <f>AVERAGE(H$8:H19)</f>
        <v>435.73986867427271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60" ht="16.5" x14ac:dyDescent="0.3">
      <c r="A20" s="10">
        <v>17</v>
      </c>
      <c r="B20" s="10">
        <f>'[1]1.StatFitPoissNorm'!B18</f>
        <v>47</v>
      </c>
      <c r="C20" s="20">
        <f>(1-$J$1)*(C19+D19)+$J$1*B20/E16</f>
        <v>43.78125</v>
      </c>
      <c r="D20" s="20">
        <f>(1-$L$1)*D19+$L$1*(C20-C19)</f>
        <v>-9.375E-2</v>
      </c>
      <c r="E20" s="20">
        <f>(1-$N$1)*E16+$N$1*B20/C20</f>
        <v>1.137186395202455</v>
      </c>
      <c r="F20" s="9">
        <f>(C19+D19)*E16</f>
        <v>49.884582660904535</v>
      </c>
      <c r="G20" s="9">
        <f>B20-F20</f>
        <v>-2.8845826609045346</v>
      </c>
      <c r="H20" s="9">
        <f>G20^2</f>
        <v>8.320817127591086</v>
      </c>
      <c r="I20" s="9">
        <f>AVERAGE(H$8:H20)</f>
        <v>402.86148009375876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60" ht="16.5" x14ac:dyDescent="0.3">
      <c r="A21" s="10">
        <v>18</v>
      </c>
      <c r="B21" s="10">
        <f>'[1]1.StatFitPoissNorm'!B19</f>
        <v>53</v>
      </c>
      <c r="C21" s="20">
        <f>(1-$J$1)*(C20+D20)+$J$1*B21/E17</f>
        <v>43.6875</v>
      </c>
      <c r="D21" s="20">
        <f>(1-$L$1)*D20+$L$1*(C21-C20)</f>
        <v>-9.375E-2</v>
      </c>
      <c r="E21" s="20">
        <f>(1-$N$1)*E17+$N$1*B21/C21</f>
        <v>0.59728096818403875</v>
      </c>
      <c r="F21" s="9">
        <f>(C20+D20)*E17</f>
        <v>25.156043162174356</v>
      </c>
      <c r="G21" s="9">
        <f>B21-F21</f>
        <v>27.843956837825644</v>
      </c>
      <c r="H21" s="9">
        <f>G21^2</f>
        <v>775.28593238669748</v>
      </c>
      <c r="I21" s="9">
        <f>AVERAGE(H$8:H21)</f>
        <v>429.46322668611157</v>
      </c>
      <c r="J21"/>
      <c r="K21"/>
      <c r="L21"/>
      <c r="M21"/>
    </row>
    <row r="22" spans="1:60" ht="16.5" x14ac:dyDescent="0.3">
      <c r="A22" s="10">
        <v>19</v>
      </c>
      <c r="B22" s="10">
        <f>'[1]1.StatFitPoissNorm'!B20</f>
        <v>90</v>
      </c>
      <c r="C22" s="20">
        <f>(1-$J$1)*(C21+D21)+$J$1*B22/E18</f>
        <v>43.59375</v>
      </c>
      <c r="D22" s="20">
        <f>(1-$L$1)*D21+$L$1*(C22-C21)</f>
        <v>-9.375E-2</v>
      </c>
      <c r="E22" s="20">
        <f>(1-$N$1)*E18+$N$1*B22/C22</f>
        <v>0.83080310293013815</v>
      </c>
      <c r="F22" s="9">
        <f>(C21+D21)*E18</f>
        <v>34.343543857031257</v>
      </c>
      <c r="G22" s="9">
        <f>B22-F22</f>
        <v>55.656456142968743</v>
      </c>
      <c r="H22" s="9">
        <f>G22^2</f>
        <v>3097.6411103942032</v>
      </c>
      <c r="I22" s="9">
        <f>AVERAGE(H$8:H22)</f>
        <v>607.34175226665104</v>
      </c>
      <c r="J22"/>
      <c r="K22"/>
      <c r="L22"/>
      <c r="M22"/>
    </row>
    <row r="23" spans="1:60" ht="16.5" x14ac:dyDescent="0.3">
      <c r="A23" s="10">
        <v>20</v>
      </c>
      <c r="B23" s="10">
        <f>'[1]1.StatFitPoissNorm'!B21</f>
        <v>56</v>
      </c>
      <c r="C23" s="20">
        <f>(1-$J$1)*(C22+D22)+$J$1*B23/E19</f>
        <v>43.5</v>
      </c>
      <c r="D23" s="20">
        <f>(1-$L$1)*D22+$L$1*(C23-C22)</f>
        <v>-9.375E-2</v>
      </c>
      <c r="E23" s="20">
        <f>(1-$N$1)*E19+$N$1*B23/C23</f>
        <v>1.5457797505753657</v>
      </c>
      <c r="F23" s="9">
        <f>(C22+D22)*E19</f>
        <v>67.633176344155501</v>
      </c>
      <c r="G23" s="9">
        <f>B23-F23</f>
        <v>-11.633176344155501</v>
      </c>
      <c r="H23" s="9">
        <f>G23^2</f>
        <v>135.33079185421914</v>
      </c>
      <c r="I23" s="9">
        <f>AVERAGE(H$8:H23)</f>
        <v>577.84106724087405</v>
      </c>
      <c r="J23"/>
      <c r="K23"/>
      <c r="L23"/>
      <c r="M23"/>
    </row>
    <row r="24" spans="1:60" ht="16.5" x14ac:dyDescent="0.3">
      <c r="A24" s="10">
        <v>21</v>
      </c>
      <c r="B24" s="10">
        <f>'[1]1.StatFitPoissNorm'!B22</f>
        <v>51</v>
      </c>
      <c r="C24" s="20">
        <f>(1-$J$1)*(C23+D23)+$J$1*B24/E20</f>
        <v>43.40625</v>
      </c>
      <c r="D24" s="20">
        <f>(1-$L$1)*D23+$L$1*(C24-C23)</f>
        <v>-9.375E-2</v>
      </c>
      <c r="E24" s="20">
        <f>(1-$N$1)*E20+$N$1*B24/C24</f>
        <v>1.1384579824355088</v>
      </c>
      <c r="F24" s="9">
        <f>(C23+D23)*E20</f>
        <v>49.360996966756566</v>
      </c>
      <c r="G24" s="9">
        <f>B24-F24</f>
        <v>1.6390030332434335</v>
      </c>
      <c r="H24" s="9">
        <f>G24^2</f>
        <v>2.6863309429811757</v>
      </c>
      <c r="I24" s="9">
        <f>AVERAGE(H$8:H24)</f>
        <v>544.00843569393919</v>
      </c>
      <c r="J24"/>
      <c r="K24"/>
      <c r="L24"/>
      <c r="M24"/>
    </row>
    <row r="25" spans="1:60" ht="16.5" x14ac:dyDescent="0.3">
      <c r="A25" s="10">
        <v>22</v>
      </c>
      <c r="B25" s="10">
        <f>'[1]1.StatFitPoissNorm'!B23</f>
        <v>40</v>
      </c>
      <c r="C25" s="20">
        <f>(1-$J$1)*(C24+D24)+$J$1*B25/E21</f>
        <v>43.3125</v>
      </c>
      <c r="D25" s="20">
        <f>(1-$L$1)*D24+$L$1*(C25-C24)</f>
        <v>-9.375E-2</v>
      </c>
      <c r="E25" s="20">
        <f>(1-$N$1)*E21+$N$1*B25/C25</f>
        <v>0.60826737857909297</v>
      </c>
      <c r="F25" s="9">
        <f>(C24+D24)*E21</f>
        <v>25.869731934471179</v>
      </c>
      <c r="G25" s="9">
        <f>B25-F25</f>
        <v>14.130268065528821</v>
      </c>
      <c r="H25" s="9">
        <f>G25^2</f>
        <v>199.66447560370361</v>
      </c>
      <c r="I25" s="9">
        <f>AVERAGE(H$8:H25)</f>
        <v>524.87821568892605</v>
      </c>
      <c r="J25"/>
      <c r="K25"/>
      <c r="L25"/>
      <c r="M25"/>
    </row>
    <row r="26" spans="1:60" ht="16.5" x14ac:dyDescent="0.3">
      <c r="A26" s="10">
        <v>23</v>
      </c>
      <c r="B26" s="10">
        <f>'[1]1.StatFitPoissNorm'!B24</f>
        <v>61</v>
      </c>
      <c r="C26" s="20">
        <f>(1-$J$1)*(C25+D25)+$J$1*B26/E22</f>
        <v>43.21875</v>
      </c>
      <c r="D26" s="20">
        <f>(1-$L$1)*D25+$L$1*(C26-C25)</f>
        <v>-9.375E-2</v>
      </c>
      <c r="E26" s="20">
        <f>(1-$N$1)*E22+$N$1*B26/C26</f>
        <v>0.85035602459007598</v>
      </c>
      <c r="F26" s="9">
        <f>(C25+D25)*E22</f>
        <v>35.906271604761905</v>
      </c>
      <c r="G26" s="9">
        <f>B26-F26</f>
        <v>25.093728395238095</v>
      </c>
      <c r="H26" s="9">
        <f>G26^2</f>
        <v>629.69520477397862</v>
      </c>
      <c r="I26" s="9">
        <f>AVERAGE(H$8:H26)</f>
        <v>530.39489932498145</v>
      </c>
      <c r="J26"/>
      <c r="K26"/>
      <c r="L26"/>
      <c r="M26"/>
    </row>
    <row r="27" spans="1:60" ht="16.5" x14ac:dyDescent="0.3">
      <c r="A27" s="10">
        <v>24</v>
      </c>
      <c r="B27" s="10">
        <f>'[1]1.StatFitPoissNorm'!B25</f>
        <v>72</v>
      </c>
      <c r="C27" s="20">
        <f>(1-$J$1)*(C26+D26)+$J$1*B27/E23</f>
        <v>43.125</v>
      </c>
      <c r="D27" s="20">
        <f>(1-$L$1)*D26+$L$1*(C27-C26)</f>
        <v>-9.375E-2</v>
      </c>
      <c r="E27" s="20">
        <f>(1-$N$1)*E23+$N$1*B27/C27</f>
        <v>1.5499483323727083</v>
      </c>
      <c r="F27" s="9">
        <f>(C26+D26)*E23</f>
        <v>66.661751743562647</v>
      </c>
      <c r="G27" s="9">
        <f>B27-F27</f>
        <v>5.3382482564373532</v>
      </c>
      <c r="H27" s="9">
        <f>G27^2</f>
        <v>28.496894447356443</v>
      </c>
      <c r="I27" s="9">
        <f>AVERAGE(H$8:H27)</f>
        <v>505.29999908110022</v>
      </c>
      <c r="J27"/>
      <c r="K27"/>
      <c r="L27"/>
      <c r="M27"/>
    </row>
    <row r="28" spans="1:60" ht="16.5" x14ac:dyDescent="0.3">
      <c r="A28" s="10">
        <v>25</v>
      </c>
      <c r="B28" s="10">
        <f>'[1]1.StatFitPoissNorm'!B26</f>
        <v>39</v>
      </c>
      <c r="C28" s="20">
        <f>(1-$J$1)*(C27+D27)+$J$1*B28/E24</f>
        <v>43.03125</v>
      </c>
      <c r="D28" s="20">
        <f>(1-$L$1)*D27+$L$1*(C28-C27)</f>
        <v>-9.375E-2</v>
      </c>
      <c r="E28" s="20">
        <f>(1-$N$1)*E24+$N$1*B28/C28</f>
        <v>1.1306404721493966</v>
      </c>
      <c r="F28" s="9">
        <f>(C27+D27)*E24</f>
        <v>48.989270056677988</v>
      </c>
      <c r="G28" s="9">
        <f>B28-F28</f>
        <v>-9.989270056677988</v>
      </c>
      <c r="H28" s="9">
        <f>G28^2</f>
        <v>99.785516265243459</v>
      </c>
      <c r="I28" s="9">
        <f>AVERAGE(H$8:H28)</f>
        <v>485.98978561367846</v>
      </c>
      <c r="J28"/>
      <c r="K28"/>
      <c r="L28"/>
      <c r="M28"/>
    </row>
    <row r="29" spans="1:60" ht="16.5" x14ac:dyDescent="0.3">
      <c r="A29" s="10">
        <v>26</v>
      </c>
      <c r="B29" s="10">
        <f>'[1]1.StatFitPoissNorm'!B27</f>
        <v>31</v>
      </c>
      <c r="C29" s="20">
        <f>(1-$J$1)*(C28+D28)+$J$1*B29/E25</f>
        <v>42.9375</v>
      </c>
      <c r="D29" s="20">
        <f>(1-$L$1)*D28+$L$1*(C29-C28)</f>
        <v>-9.375E-2</v>
      </c>
      <c r="E29" s="20">
        <f>(1-$N$1)*E25+$N$1*B29/C29</f>
        <v>0.61209673592084735</v>
      </c>
      <c r="F29" s="9">
        <f>(C28+D28)*E25</f>
        <v>26.117480567739804</v>
      </c>
      <c r="G29" s="9">
        <f>B29-F29</f>
        <v>4.8825194322601959</v>
      </c>
      <c r="H29" s="9">
        <f>G29^2</f>
        <v>23.838996006398425</v>
      </c>
      <c r="I29" s="9">
        <f>AVERAGE(H$8:H29)</f>
        <v>464.98293154062026</v>
      </c>
      <c r="J29"/>
      <c r="K29"/>
      <c r="L29"/>
      <c r="M29"/>
    </row>
    <row r="30" spans="1:60" ht="16.5" x14ac:dyDescent="0.3">
      <c r="A30" s="10">
        <v>27</v>
      </c>
      <c r="B30" s="10">
        <f>'[1]1.StatFitPoissNorm'!B28</f>
        <v>62</v>
      </c>
      <c r="C30" s="20">
        <f>(1-$J$1)*(C29+D29)+$J$1*B30/E26</f>
        <v>42.84375</v>
      </c>
      <c r="D30" s="20">
        <f>(1-$L$1)*D29+$L$1*(C30-C29)</f>
        <v>-9.375E-2</v>
      </c>
      <c r="E30" s="20">
        <f>(1-$N$1)*E26+$N$1*B30/C30</f>
        <v>0.87045252612268553</v>
      </c>
      <c r="F30" s="9">
        <f>(C29+D29)*E26</f>
        <v>36.432440928531065</v>
      </c>
      <c r="G30" s="9">
        <f>B30-F30</f>
        <v>25.567559071468935</v>
      </c>
      <c r="H30" s="9">
        <f>G30^2</f>
        <v>653.70007687305338</v>
      </c>
      <c r="I30" s="9">
        <f>AVERAGE(H$8:H30)</f>
        <v>473.18802481594344</v>
      </c>
      <c r="J30"/>
      <c r="K30"/>
      <c r="L30"/>
      <c r="M30"/>
    </row>
    <row r="31" spans="1:60" ht="16.5" x14ac:dyDescent="0.3">
      <c r="A31" s="10">
        <v>28</v>
      </c>
      <c r="B31" s="10">
        <f>'[1]1.StatFitPoissNorm'!B29</f>
        <v>48</v>
      </c>
      <c r="C31" s="20">
        <f>(1-$J$1)*(C30+D30)+$J$1*B31/E27</f>
        <v>42.75</v>
      </c>
      <c r="D31" s="20">
        <f>(1-$L$1)*D30+$L$1*(C31-C30)</f>
        <v>-9.375E-2</v>
      </c>
      <c r="E31" s="20">
        <f>(1-$N$1)*E27+$N$1*B31/C31</f>
        <v>1.5355639821279723</v>
      </c>
      <c r="F31" s="9">
        <f>(C30+D30)*E27</f>
        <v>66.260291208933282</v>
      </c>
      <c r="G31" s="9">
        <f>B31-F31</f>
        <v>-18.260291208933282</v>
      </c>
      <c r="H31" s="9">
        <f>G31^2</f>
        <v>333.43823503504609</v>
      </c>
      <c r="I31" s="9">
        <f>AVERAGE(H$8:H31)</f>
        <v>467.36511690840604</v>
      </c>
      <c r="J31"/>
      <c r="K31"/>
      <c r="L31"/>
      <c r="M31"/>
    </row>
    <row r="32" spans="1:60" ht="16.5" x14ac:dyDescent="0.3">
      <c r="A32" s="36">
        <v>29</v>
      </c>
      <c r="B32"/>
      <c r="C32"/>
      <c r="D32"/>
      <c r="E32"/>
      <c r="F32" s="9">
        <f>(C31+D31)*E28</f>
        <v>48.228882640122698</v>
      </c>
      <c r="G32" s="5"/>
      <c r="H32" s="5"/>
      <c r="I32"/>
      <c r="J32"/>
      <c r="K32"/>
      <c r="L32"/>
      <c r="M32"/>
      <c r="BD32"/>
      <c r="BE32"/>
      <c r="BF32"/>
      <c r="BG32"/>
      <c r="BH32"/>
    </row>
    <row r="33" spans="1:60" x14ac:dyDescent="0.25">
      <c r="A33"/>
      <c r="B33"/>
      <c r="C33"/>
      <c r="D33"/>
      <c r="E33"/>
      <c r="BD33"/>
      <c r="BE33"/>
      <c r="BF33"/>
      <c r="BG33"/>
      <c r="BH33"/>
    </row>
    <row r="34" spans="1:60" x14ac:dyDescent="0.25">
      <c r="A34"/>
      <c r="C34"/>
      <c r="D34"/>
      <c r="E34"/>
      <c r="BD34"/>
      <c r="BE34"/>
      <c r="BF34"/>
      <c r="BG34"/>
      <c r="BH34"/>
    </row>
    <row r="35" spans="1:60" x14ac:dyDescent="0.25">
      <c r="A35"/>
      <c r="C35" s="8"/>
      <c r="D35"/>
      <c r="E35"/>
      <c r="BD35"/>
      <c r="BE35"/>
      <c r="BF35"/>
      <c r="BG35"/>
      <c r="BH35"/>
    </row>
    <row r="36" spans="1:60" x14ac:dyDescent="0.25">
      <c r="A36"/>
      <c r="C36"/>
      <c r="D36"/>
      <c r="E36"/>
      <c r="BD36"/>
      <c r="BE36"/>
      <c r="BF36"/>
      <c r="BG36"/>
      <c r="BH36"/>
    </row>
    <row r="37" spans="1:60" x14ac:dyDescent="0.25">
      <c r="A37"/>
      <c r="C37"/>
      <c r="D37"/>
      <c r="E37"/>
      <c r="BD37"/>
      <c r="BE37"/>
      <c r="BF37"/>
      <c r="BG37"/>
      <c r="BH37"/>
    </row>
    <row r="38" spans="1:60" x14ac:dyDescent="0.25">
      <c r="A38"/>
      <c r="C38"/>
      <c r="D38"/>
      <c r="E38"/>
      <c r="BD38"/>
      <c r="BE38"/>
      <c r="BF38"/>
      <c r="BG38"/>
      <c r="BH38"/>
    </row>
    <row r="39" spans="1:60" x14ac:dyDescent="0.25">
      <c r="A39"/>
      <c r="C39"/>
      <c r="D39"/>
      <c r="E39"/>
      <c r="BD39"/>
      <c r="BE39"/>
      <c r="BF39"/>
      <c r="BG39"/>
      <c r="BH39"/>
    </row>
    <row r="40" spans="1:60" x14ac:dyDescent="0.25">
      <c r="A40"/>
      <c r="C40"/>
      <c r="D40"/>
      <c r="E40"/>
      <c r="BD40"/>
      <c r="BE40"/>
      <c r="BF40"/>
      <c r="BG40"/>
      <c r="BH40"/>
    </row>
    <row r="41" spans="1:60" x14ac:dyDescent="0.25">
      <c r="A41"/>
      <c r="C41"/>
      <c r="D41"/>
      <c r="E41"/>
      <c r="BD41"/>
      <c r="BE41"/>
      <c r="BF41"/>
      <c r="BG41"/>
      <c r="BH41"/>
    </row>
    <row r="42" spans="1:60" x14ac:dyDescent="0.25">
      <c r="A42"/>
      <c r="C42"/>
      <c r="D42"/>
      <c r="E42"/>
      <c r="BD42"/>
      <c r="BE42"/>
      <c r="BF42"/>
      <c r="BG42"/>
      <c r="BH42"/>
    </row>
    <row r="43" spans="1:60" x14ac:dyDescent="0.25">
      <c r="A43"/>
      <c r="B43"/>
      <c r="C43"/>
      <c r="D43"/>
      <c r="E43"/>
      <c r="BD43"/>
      <c r="BE43"/>
      <c r="BF43"/>
      <c r="BG43"/>
      <c r="BH43"/>
    </row>
    <row r="44" spans="1:60" x14ac:dyDescent="0.25">
      <c r="A44"/>
      <c r="B44"/>
      <c r="C44"/>
      <c r="D44"/>
      <c r="E44"/>
      <c r="BD44"/>
      <c r="BE44"/>
      <c r="BF44"/>
      <c r="BG44"/>
      <c r="BH44"/>
    </row>
    <row r="45" spans="1:60" x14ac:dyDescent="0.25">
      <c r="A45"/>
      <c r="B45"/>
      <c r="C45"/>
      <c r="D45"/>
      <c r="E45"/>
      <c r="BD45"/>
      <c r="BE45"/>
      <c r="BF45"/>
      <c r="BG45"/>
      <c r="BH45"/>
    </row>
    <row r="46" spans="1:60" x14ac:dyDescent="0.25">
      <c r="A46"/>
      <c r="B46"/>
      <c r="C46"/>
      <c r="D46"/>
      <c r="E46"/>
      <c r="BD46"/>
      <c r="BE46"/>
      <c r="BF46"/>
      <c r="BG46"/>
      <c r="BH46"/>
    </row>
    <row r="47" spans="1:60" x14ac:dyDescent="0.25">
      <c r="A47"/>
      <c r="B47"/>
      <c r="C47"/>
      <c r="D47"/>
      <c r="E47"/>
      <c r="BD47"/>
      <c r="BE47"/>
      <c r="BF47"/>
      <c r="BG47"/>
      <c r="BH47"/>
    </row>
    <row r="48" spans="1:60" x14ac:dyDescent="0.25">
      <c r="A48"/>
      <c r="B48"/>
      <c r="C48"/>
      <c r="D48"/>
      <c r="E48"/>
      <c r="BD48"/>
      <c r="BE48"/>
      <c r="BF48"/>
      <c r="BG48"/>
      <c r="BH48"/>
    </row>
    <row r="49" spans="1:60" x14ac:dyDescent="0.25">
      <c r="A49"/>
      <c r="B49"/>
      <c r="C49"/>
      <c r="D49"/>
      <c r="E49"/>
      <c r="BD49"/>
      <c r="BE49"/>
      <c r="BF49"/>
      <c r="BG49"/>
      <c r="BH49"/>
    </row>
    <row r="50" spans="1:60" x14ac:dyDescent="0.25">
      <c r="A50"/>
      <c r="B50"/>
      <c r="C50"/>
      <c r="D50"/>
      <c r="E50"/>
      <c r="BD50"/>
      <c r="BE50"/>
      <c r="BF50"/>
      <c r="BG50"/>
      <c r="BH50"/>
    </row>
    <row r="51" spans="1:60" x14ac:dyDescent="0.25">
      <c r="A51"/>
      <c r="B51"/>
      <c r="C51"/>
      <c r="D51"/>
      <c r="E51"/>
      <c r="BD51"/>
      <c r="BE51"/>
      <c r="BF51"/>
      <c r="BG51"/>
      <c r="BH51"/>
    </row>
    <row r="52" spans="1:60" x14ac:dyDescent="0.25">
      <c r="A52"/>
      <c r="B52"/>
      <c r="C52"/>
      <c r="D52"/>
      <c r="E52"/>
      <c r="BD52"/>
      <c r="BE52"/>
      <c r="BF52"/>
      <c r="BG52"/>
      <c r="BH52"/>
    </row>
    <row r="53" spans="1:60" x14ac:dyDescent="0.25">
      <c r="A53"/>
      <c r="B53"/>
      <c r="C53"/>
      <c r="D53"/>
      <c r="E53"/>
      <c r="BD53"/>
      <c r="BE53"/>
      <c r="BF53"/>
      <c r="BG53"/>
      <c r="BH53"/>
    </row>
    <row r="54" spans="1:60" x14ac:dyDescent="0.25">
      <c r="A54"/>
      <c r="B54"/>
      <c r="C54"/>
      <c r="D54"/>
      <c r="E54"/>
      <c r="BD54"/>
      <c r="BE54"/>
      <c r="BF54"/>
      <c r="BG54"/>
      <c r="BH54"/>
    </row>
    <row r="55" spans="1:60" x14ac:dyDescent="0.25">
      <c r="A55"/>
      <c r="B55"/>
      <c r="C55"/>
      <c r="D55"/>
      <c r="E55"/>
      <c r="BD55"/>
      <c r="BE55"/>
      <c r="BF55"/>
      <c r="BG55"/>
      <c r="BH55"/>
    </row>
    <row r="56" spans="1:60" x14ac:dyDescent="0.25">
      <c r="A56"/>
      <c r="B56"/>
      <c r="C56"/>
      <c r="D56"/>
      <c r="E56"/>
      <c r="BD56"/>
      <c r="BE56"/>
      <c r="BF56"/>
      <c r="BG56"/>
      <c r="BH56"/>
    </row>
    <row r="57" spans="1:60" x14ac:dyDescent="0.25">
      <c r="A57"/>
      <c r="B57"/>
      <c r="C57"/>
      <c r="D57"/>
      <c r="E57"/>
      <c r="BD57"/>
      <c r="BE57"/>
      <c r="BF57"/>
      <c r="BG57"/>
      <c r="BH57"/>
    </row>
    <row r="58" spans="1:60" x14ac:dyDescent="0.25">
      <c r="A58"/>
      <c r="B58"/>
      <c r="C58"/>
      <c r="D58"/>
      <c r="E58"/>
      <c r="BD58"/>
      <c r="BE58"/>
      <c r="BF58"/>
      <c r="BG58"/>
      <c r="BH58"/>
    </row>
    <row r="59" spans="1:60" x14ac:dyDescent="0.25">
      <c r="A59"/>
      <c r="B59"/>
      <c r="C59"/>
      <c r="D59"/>
      <c r="E59"/>
      <c r="BD59"/>
      <c r="BE59"/>
      <c r="BF59"/>
      <c r="BG59"/>
      <c r="BH59"/>
    </row>
    <row r="60" spans="1:60" x14ac:dyDescent="0.25">
      <c r="A60"/>
      <c r="B60"/>
      <c r="C60"/>
      <c r="D60"/>
      <c r="E60"/>
      <c r="BD60"/>
      <c r="BE60"/>
      <c r="BF60"/>
      <c r="BG60"/>
      <c r="BH60"/>
    </row>
    <row r="61" spans="1:60" x14ac:dyDescent="0.25">
      <c r="A61"/>
      <c r="B61"/>
      <c r="C61"/>
      <c r="D61"/>
      <c r="E61"/>
      <c r="BD61"/>
      <c r="BE61"/>
      <c r="BF61"/>
      <c r="BG61"/>
      <c r="BH61"/>
    </row>
    <row r="62" spans="1:60" x14ac:dyDescent="0.25">
      <c r="A62"/>
      <c r="B62"/>
      <c r="C62"/>
      <c r="D62"/>
      <c r="E62"/>
      <c r="BD62"/>
      <c r="BE62"/>
      <c r="BF62"/>
      <c r="BG62"/>
      <c r="BH62"/>
    </row>
    <row r="63" spans="1:60" x14ac:dyDescent="0.25">
      <c r="A63"/>
      <c r="B63"/>
      <c r="C63"/>
      <c r="D63"/>
      <c r="E63"/>
      <c r="BD63"/>
      <c r="BE63"/>
      <c r="BF63"/>
      <c r="BG63"/>
      <c r="BH63"/>
    </row>
    <row r="64" spans="1:60" x14ac:dyDescent="0.25">
      <c r="A64"/>
      <c r="B64"/>
      <c r="C64"/>
      <c r="D64"/>
      <c r="E64"/>
      <c r="BD64"/>
      <c r="BE64"/>
      <c r="BF64"/>
      <c r="BG64"/>
      <c r="BH64"/>
    </row>
    <row r="65" spans="1:60" x14ac:dyDescent="0.25">
      <c r="A65"/>
      <c r="B65"/>
      <c r="C65"/>
      <c r="D65"/>
      <c r="E65"/>
      <c r="BD65"/>
      <c r="BE65"/>
      <c r="BF65"/>
      <c r="BG65"/>
      <c r="BH65"/>
    </row>
    <row r="66" spans="1:60" x14ac:dyDescent="0.25">
      <c r="A66"/>
      <c r="B66"/>
      <c r="C66"/>
      <c r="D66"/>
      <c r="E66"/>
      <c r="BD66"/>
      <c r="BE66"/>
      <c r="BF66"/>
      <c r="BG66"/>
      <c r="BH66"/>
    </row>
    <row r="67" spans="1:60" x14ac:dyDescent="0.25">
      <c r="A67"/>
      <c r="B67"/>
      <c r="C67"/>
      <c r="D67"/>
      <c r="E67"/>
      <c r="BD67"/>
      <c r="BE67"/>
      <c r="BF67"/>
      <c r="BG67"/>
      <c r="BH67"/>
    </row>
    <row r="68" spans="1:60" x14ac:dyDescent="0.25">
      <c r="A68"/>
      <c r="B68"/>
      <c r="C68"/>
      <c r="D68"/>
      <c r="E68"/>
      <c r="BD68"/>
      <c r="BE68"/>
      <c r="BF68"/>
      <c r="BG68"/>
      <c r="BH68"/>
    </row>
    <row r="69" spans="1:60" x14ac:dyDescent="0.25">
      <c r="A69"/>
      <c r="B69"/>
      <c r="C69"/>
      <c r="D69"/>
      <c r="E69"/>
      <c r="BD69"/>
      <c r="BE69"/>
      <c r="BF69"/>
      <c r="BG69"/>
      <c r="BH69"/>
    </row>
    <row r="70" spans="1:60" x14ac:dyDescent="0.25">
      <c r="A70"/>
      <c r="B70"/>
      <c r="C70"/>
      <c r="D70"/>
      <c r="E70"/>
      <c r="BD70"/>
      <c r="BE70"/>
      <c r="BF70"/>
      <c r="BG70"/>
      <c r="BH70"/>
    </row>
    <row r="71" spans="1:60" x14ac:dyDescent="0.25">
      <c r="A71"/>
      <c r="B71"/>
      <c r="C71"/>
      <c r="D71"/>
      <c r="E71"/>
      <c r="BD71"/>
      <c r="BE71"/>
      <c r="BF71"/>
      <c r="BG71"/>
      <c r="BH71"/>
    </row>
    <row r="72" spans="1:60" x14ac:dyDescent="0.25">
      <c r="A72"/>
      <c r="B72"/>
      <c r="C72"/>
      <c r="D72"/>
      <c r="E72"/>
      <c r="BD72"/>
      <c r="BE72"/>
      <c r="BF72"/>
      <c r="BG72"/>
      <c r="BH72"/>
    </row>
    <row r="73" spans="1:60" x14ac:dyDescent="0.25">
      <c r="A73"/>
      <c r="B73"/>
      <c r="C73"/>
      <c r="D73"/>
      <c r="E73"/>
      <c r="BD73"/>
      <c r="BE73"/>
      <c r="BF73"/>
      <c r="BG73"/>
      <c r="BH73"/>
    </row>
    <row r="74" spans="1:60" x14ac:dyDescent="0.25">
      <c r="A74"/>
      <c r="B74"/>
      <c r="C74"/>
      <c r="D74"/>
      <c r="E74"/>
      <c r="BD74"/>
      <c r="BE74"/>
      <c r="BF74"/>
      <c r="BG74"/>
      <c r="BH74"/>
    </row>
    <row r="75" spans="1:60" x14ac:dyDescent="0.25">
      <c r="A75"/>
      <c r="B75"/>
      <c r="C75"/>
      <c r="D75"/>
      <c r="E75"/>
      <c r="BD75"/>
      <c r="BE75"/>
      <c r="BF75"/>
      <c r="BG75"/>
      <c r="BH75"/>
    </row>
    <row r="76" spans="1:60" x14ac:dyDescent="0.25">
      <c r="A76"/>
      <c r="B76"/>
      <c r="C76"/>
      <c r="D76"/>
      <c r="E76"/>
      <c r="BD76"/>
      <c r="BE76"/>
      <c r="BF76"/>
      <c r="BG76"/>
      <c r="BH76"/>
    </row>
    <row r="77" spans="1:60" x14ac:dyDescent="0.25">
      <c r="A77"/>
      <c r="B77"/>
      <c r="C77"/>
      <c r="D77"/>
      <c r="E77"/>
      <c r="BD77"/>
      <c r="BE77"/>
      <c r="BF77"/>
      <c r="BG77"/>
      <c r="BH77"/>
    </row>
    <row r="78" spans="1:60" x14ac:dyDescent="0.25">
      <c r="A78"/>
      <c r="B78"/>
      <c r="C78"/>
      <c r="D78"/>
      <c r="E78"/>
      <c r="BD78"/>
      <c r="BE78"/>
      <c r="BF78"/>
      <c r="BG78"/>
      <c r="BH78"/>
    </row>
    <row r="79" spans="1:60" ht="16.5" x14ac:dyDescent="0.3">
      <c r="A79"/>
      <c r="B79"/>
      <c r="C79"/>
      <c r="D79"/>
      <c r="E79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BD79"/>
      <c r="BE79"/>
      <c r="BF79"/>
      <c r="BG79"/>
      <c r="BH79"/>
    </row>
    <row r="80" spans="1:60" ht="16.5" x14ac:dyDescent="0.3">
      <c r="A80"/>
      <c r="B80"/>
      <c r="C80"/>
      <c r="D80"/>
      <c r="E80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BD80"/>
      <c r="BE80"/>
      <c r="BF80"/>
      <c r="BG80"/>
      <c r="BH80"/>
    </row>
    <row r="81" spans="1:60" ht="16.5" x14ac:dyDescent="0.3">
      <c r="A81"/>
      <c r="B81"/>
      <c r="C81"/>
      <c r="D81"/>
      <c r="E81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BD81"/>
      <c r="BE81"/>
      <c r="BF81"/>
      <c r="BG81"/>
      <c r="BH81"/>
    </row>
    <row r="82" spans="1:60" ht="16.5" x14ac:dyDescent="0.3">
      <c r="A82"/>
      <c r="B82"/>
      <c r="C82"/>
      <c r="D82"/>
      <c r="E8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BD82"/>
      <c r="BE82"/>
      <c r="BF82"/>
      <c r="BG82"/>
      <c r="BH82"/>
    </row>
    <row r="83" spans="1:60" ht="16.5" x14ac:dyDescent="0.3">
      <c r="A83"/>
      <c r="B83"/>
      <c r="C83"/>
      <c r="D83"/>
      <c r="E83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BD83"/>
      <c r="BE83"/>
      <c r="BF83"/>
      <c r="BG83"/>
      <c r="BH83"/>
    </row>
    <row r="84" spans="1:60" ht="16.5" x14ac:dyDescent="0.3">
      <c r="A84"/>
      <c r="B84"/>
      <c r="C84"/>
      <c r="D84"/>
      <c r="E84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BD84"/>
      <c r="BE84"/>
      <c r="BF84"/>
      <c r="BG84"/>
      <c r="BH84"/>
    </row>
    <row r="85" spans="1:60" ht="16.5" x14ac:dyDescent="0.3">
      <c r="A85"/>
      <c r="B85"/>
      <c r="C85"/>
      <c r="D85"/>
      <c r="E85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BD85"/>
      <c r="BE85"/>
      <c r="BF85"/>
      <c r="BG85"/>
      <c r="BH85"/>
    </row>
    <row r="86" spans="1:60" ht="16.5" x14ac:dyDescent="0.3">
      <c r="A86"/>
      <c r="B86"/>
      <c r="C86"/>
      <c r="D86"/>
      <c r="E86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BD86"/>
      <c r="BE86"/>
      <c r="BF86"/>
      <c r="BG86"/>
      <c r="BH86"/>
    </row>
    <row r="87" spans="1:60" ht="16.5" x14ac:dyDescent="0.3">
      <c r="A87"/>
      <c r="B87"/>
      <c r="C87"/>
      <c r="D87"/>
      <c r="E87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BD87"/>
      <c r="BE87"/>
      <c r="BF87"/>
      <c r="BG87"/>
      <c r="BH87"/>
    </row>
    <row r="88" spans="1:60" ht="16.5" x14ac:dyDescent="0.3">
      <c r="A88"/>
      <c r="B88"/>
      <c r="C88"/>
      <c r="D88"/>
      <c r="E88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60" ht="16.5" x14ac:dyDescent="0.3">
      <c r="A89"/>
      <c r="B89"/>
      <c r="C89"/>
      <c r="D89"/>
      <c r="E89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60" ht="16.5" x14ac:dyDescent="0.3">
      <c r="A90"/>
      <c r="B90"/>
      <c r="C90"/>
      <c r="D90"/>
      <c r="E90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60" x14ac:dyDescent="0.25">
      <c r="A91"/>
      <c r="B91"/>
      <c r="C91"/>
      <c r="D91"/>
      <c r="E91"/>
    </row>
    <row r="92" spans="1:60" x14ac:dyDescent="0.25">
      <c r="A92"/>
      <c r="B92"/>
      <c r="C92"/>
      <c r="D92"/>
      <c r="E92"/>
    </row>
    <row r="93" spans="1:60" x14ac:dyDescent="0.25">
      <c r="A93"/>
      <c r="B93"/>
      <c r="C93"/>
      <c r="D93"/>
      <c r="E93"/>
    </row>
    <row r="94" spans="1:60" x14ac:dyDescent="0.25">
      <c r="A94"/>
      <c r="B94"/>
      <c r="C94"/>
      <c r="D94"/>
      <c r="E94"/>
    </row>
    <row r="95" spans="1:60" x14ac:dyDescent="0.25">
      <c r="A95"/>
      <c r="B95"/>
      <c r="C95"/>
      <c r="D95"/>
      <c r="E95"/>
    </row>
    <row r="96" spans="1:60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08E34-637E-4DFA-9EB1-CB0F20607F07}">
  <sheetPr>
    <tabColor rgb="FF92D050"/>
  </sheetPr>
  <dimension ref="A1:BI282"/>
  <sheetViews>
    <sheetView zoomScale="75" zoomScaleNormal="75" workbookViewId="0">
      <selection activeCell="W36" sqref="W36"/>
    </sheetView>
  </sheetViews>
  <sheetFormatPr defaultColWidth="9.140625" defaultRowHeight="15" x14ac:dyDescent="0.25"/>
  <cols>
    <col min="1" max="1" width="4.5703125" style="3" bestFit="1" customWidth="1"/>
    <col min="2" max="2" width="17" style="3" customWidth="1"/>
    <col min="3" max="4" width="9.7109375" style="3" customWidth="1"/>
    <col min="5" max="5" width="11" style="3" bestFit="1" customWidth="1"/>
    <col min="6" max="6" width="20.5703125" style="3" bestFit="1" customWidth="1"/>
    <col min="7" max="9" width="9.7109375" style="3" customWidth="1"/>
    <col min="10" max="10" width="9.140625" style="3"/>
    <col min="11" max="11" width="6.28515625" style="3" bestFit="1" customWidth="1"/>
    <col min="12" max="12" width="6.140625" style="3" bestFit="1" customWidth="1"/>
    <col min="13" max="13" width="6.5703125" style="3" bestFit="1" customWidth="1"/>
    <col min="14" max="14" width="6.42578125" style="3" bestFit="1" customWidth="1"/>
    <col min="15" max="15" width="5.85546875" style="3" bestFit="1" customWidth="1"/>
    <col min="16" max="19" width="9.28515625" style="3" bestFit="1" customWidth="1"/>
    <col min="20" max="21" width="9.140625" style="3"/>
    <col min="22" max="22" width="9.28515625" style="3" bestFit="1" customWidth="1"/>
    <col min="23" max="23" width="9.140625" style="3"/>
    <col min="24" max="24" width="10.42578125" style="3" bestFit="1" customWidth="1"/>
    <col min="25" max="25" width="3" style="3" bestFit="1" customWidth="1"/>
    <col min="26" max="26" width="5.28515625" style="3" bestFit="1" customWidth="1"/>
    <col min="27" max="33" width="9.140625" style="3"/>
    <col min="34" max="34" width="9.140625" style="3" customWidth="1"/>
    <col min="35" max="37" width="9.140625" style="3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3"/>
  </cols>
  <sheetData>
    <row r="1" spans="1:61" customFormat="1" ht="17.25" thickBot="1" x14ac:dyDescent="0.35">
      <c r="A1" s="4" t="s">
        <v>3</v>
      </c>
      <c r="B1" s="25" t="s">
        <v>38</v>
      </c>
      <c r="C1" s="5" t="s">
        <v>7</v>
      </c>
      <c r="D1" s="5" t="s">
        <v>4</v>
      </c>
      <c r="E1" s="5" t="s">
        <v>13</v>
      </c>
      <c r="F1" s="1" t="s">
        <v>37</v>
      </c>
      <c r="G1" s="1" t="s">
        <v>2</v>
      </c>
      <c r="H1" s="1" t="s">
        <v>1</v>
      </c>
      <c r="I1" s="1" t="s">
        <v>36</v>
      </c>
      <c r="J1" s="1" t="s">
        <v>9</v>
      </c>
      <c r="K1" s="3" t="s">
        <v>12</v>
      </c>
      <c r="L1" s="3" t="s">
        <v>0</v>
      </c>
      <c r="M1" s="3" t="s">
        <v>11</v>
      </c>
      <c r="N1" s="3" t="s">
        <v>10</v>
      </c>
      <c r="O1" s="3" t="s">
        <v>6</v>
      </c>
      <c r="U1" s="3"/>
      <c r="V1" s="3"/>
      <c r="W1" s="3"/>
      <c r="X1" s="3" t="s">
        <v>8</v>
      </c>
      <c r="Y1" s="15" t="s">
        <v>27</v>
      </c>
      <c r="Z1" s="6">
        <v>4</v>
      </c>
      <c r="AA1" s="3"/>
    </row>
    <row r="2" spans="1:61" customFormat="1" ht="16.5" x14ac:dyDescent="0.3">
      <c r="A2" s="6">
        <v>0</v>
      </c>
      <c r="B2" s="3"/>
      <c r="C2" s="24">
        <f>INTERCEPT($B$3:$B$14,$A$3:$A$14)</f>
        <v>17.287878787878789</v>
      </c>
      <c r="D2" s="24">
        <f>SLOPE($B$3:$B$14,$A$3:$A$14)</f>
        <v>4.43006993006993</v>
      </c>
      <c r="E2" s="10"/>
      <c r="F2" s="5"/>
      <c r="G2" s="5"/>
      <c r="H2" s="5"/>
      <c r="I2" s="5"/>
      <c r="J2" s="5"/>
      <c r="K2" s="3"/>
      <c r="Q2" s="1" t="s">
        <v>35</v>
      </c>
      <c r="R2" s="1" t="s">
        <v>34</v>
      </c>
      <c r="S2" s="1" t="s">
        <v>33</v>
      </c>
      <c r="T2" s="1" t="s">
        <v>32</v>
      </c>
      <c r="U2" s="5" t="s">
        <v>31</v>
      </c>
      <c r="V2" s="5" t="s">
        <v>30</v>
      </c>
      <c r="W2" s="3"/>
      <c r="X2" s="3" t="s">
        <v>25</v>
      </c>
      <c r="Y2" s="16" t="s">
        <v>26</v>
      </c>
      <c r="Z2" s="14">
        <v>0.1</v>
      </c>
      <c r="AA2" s="3"/>
      <c r="AI2" s="3"/>
      <c r="AJ2" s="3"/>
      <c r="AK2" s="3"/>
      <c r="BE2" s="3"/>
      <c r="BF2" s="3"/>
      <c r="BG2" s="3"/>
      <c r="BH2" s="3"/>
      <c r="BI2" s="3"/>
    </row>
    <row r="3" spans="1:61" customFormat="1" ht="16.5" x14ac:dyDescent="0.3">
      <c r="A3" s="10">
        <v>1</v>
      </c>
      <c r="B3" s="12">
        <v>22</v>
      </c>
      <c r="C3" s="20">
        <f t="shared" ref="C3:C18" si="0">(1-$Z$2)*(C2+D2)+$Z$2*B3/E3</f>
        <v>22.196153846153845</v>
      </c>
      <c r="D3" s="20">
        <f>(1-$Z$3)*D2+$Z$3*(C3-C2)</f>
        <v>4.5257109557109558</v>
      </c>
      <c r="E3" s="23">
        <f>B3/AVERAGE($B$3:$B$6)</f>
        <v>0.83018867924528306</v>
      </c>
      <c r="F3" s="22">
        <f>(C2+D2)*E3</f>
        <v>18.029995162070634</v>
      </c>
      <c r="G3" s="9">
        <f t="shared" ref="G3:G14" si="1">B3-F3</f>
        <v>3.9700048379293662</v>
      </c>
      <c r="H3" s="9">
        <f t="shared" ref="H3:H14" si="2">ABS(G3)</f>
        <v>3.9700048379293662</v>
      </c>
      <c r="I3" s="9">
        <f t="shared" ref="I3:I14" si="3">H3/B3</f>
        <v>0.18045476536042573</v>
      </c>
      <c r="J3" s="9">
        <f t="shared" ref="J3:J14" si="4">G3^2</f>
        <v>15.760938413182574</v>
      </c>
      <c r="K3" s="21">
        <f>SUM($G3:G3)</f>
        <v>3.9700048379293662</v>
      </c>
      <c r="L3" s="8">
        <f>AVERAGE(H$3:H3)</f>
        <v>3.9700048379293662</v>
      </c>
      <c r="M3" s="8">
        <f>AVERAGE(I$3:I3)</f>
        <v>0.18045476536042573</v>
      </c>
      <c r="N3" s="8">
        <f>AVERAGE(J$3:J3)</f>
        <v>15.760938413182574</v>
      </c>
      <c r="O3" s="8">
        <f t="shared" ref="O3:O14" si="5">K3/L3</f>
        <v>1</v>
      </c>
      <c r="Q3" s="18">
        <f>(C2+D2)</f>
        <v>21.717948717948719</v>
      </c>
      <c r="R3" s="18">
        <f>B3/E3</f>
        <v>26.5</v>
      </c>
      <c r="S3" s="18">
        <f>D2</f>
        <v>4.43006993006993</v>
      </c>
      <c r="T3" s="18">
        <f>C3-C2</f>
        <v>4.9082750582750556</v>
      </c>
      <c r="U3" s="7">
        <f>E3</f>
        <v>0.83018867924528306</v>
      </c>
      <c r="V3" s="7">
        <f>C3/(C2+D2)</f>
        <v>1.0220188902007084</v>
      </c>
      <c r="W3" s="3"/>
      <c r="X3" s="3" t="s">
        <v>23</v>
      </c>
      <c r="Y3" s="16" t="s">
        <v>28</v>
      </c>
      <c r="Z3" s="17">
        <v>0.2</v>
      </c>
      <c r="AA3" s="3"/>
      <c r="AI3" s="3"/>
      <c r="AJ3" s="3"/>
      <c r="AK3" s="3"/>
      <c r="BE3" s="3"/>
      <c r="BF3" s="3"/>
      <c r="BG3" s="3"/>
      <c r="BH3" s="3"/>
      <c r="BI3" s="3"/>
    </row>
    <row r="4" spans="1:61" customFormat="1" ht="16.5" x14ac:dyDescent="0.3">
      <c r="A4" s="10">
        <v>2</v>
      </c>
      <c r="B4" s="12">
        <v>30</v>
      </c>
      <c r="C4" s="20">
        <f t="shared" si="0"/>
        <v>26.69967832167832</v>
      </c>
      <c r="D4" s="20">
        <f t="shared" ref="D4:D18" si="6">(1-$C$23)*D3+$C$23*(C4-C3)</f>
        <v>4.5212736596736596</v>
      </c>
      <c r="E4" s="23">
        <f>B4/AVERAGE($B$3:$B$6)</f>
        <v>1.1320754716981132</v>
      </c>
      <c r="F4" s="22">
        <f t="shared" ref="F4:F14" si="7">SUM(C3:D3)*E4</f>
        <v>30.2511677002243</v>
      </c>
      <c r="G4" s="9">
        <f t="shared" si="1"/>
        <v>-0.25116770022430046</v>
      </c>
      <c r="H4" s="9">
        <f t="shared" si="2"/>
        <v>0.25116770022430046</v>
      </c>
      <c r="I4" s="9">
        <f t="shared" si="3"/>
        <v>8.3722566741433486E-3</v>
      </c>
      <c r="J4" s="9">
        <f t="shared" si="4"/>
        <v>6.308521363596406E-2</v>
      </c>
      <c r="K4" s="21">
        <f>SUM($G4:G4)</f>
        <v>-0.25116770022430046</v>
      </c>
      <c r="L4" s="8">
        <f>AVERAGE(H$3:H4)</f>
        <v>2.1105862690768333</v>
      </c>
      <c r="M4" s="8">
        <f>AVERAGE(I$3:I4)</f>
        <v>9.441351101728454E-2</v>
      </c>
      <c r="N4" s="8">
        <f>AVERAGE(J$3:J4)</f>
        <v>7.9120118134092685</v>
      </c>
      <c r="O4" s="8">
        <f t="shared" si="5"/>
        <v>-0.11900375924181519</v>
      </c>
      <c r="Q4" s="18">
        <f>Q3*(1-Z2)</f>
        <v>19.546153846153846</v>
      </c>
      <c r="R4" s="18">
        <f>R3*Z2</f>
        <v>2.6500000000000004</v>
      </c>
      <c r="S4" s="18">
        <f>S3*(1-Z3)</f>
        <v>3.5440559440559443</v>
      </c>
      <c r="T4" s="18">
        <f>T3*Z3</f>
        <v>0.98165501165501112</v>
      </c>
      <c r="U4" s="18">
        <f>U3*(1-Z4)</f>
        <v>0.66415094339622649</v>
      </c>
      <c r="V4" s="18">
        <f>V3*Z4</f>
        <v>0.20440377804014168</v>
      </c>
      <c r="W4" s="3"/>
      <c r="X4" s="3" t="s">
        <v>24</v>
      </c>
      <c r="Y4" s="16" t="s">
        <v>29</v>
      </c>
      <c r="Z4" s="14">
        <v>0.2</v>
      </c>
      <c r="AA4" s="3"/>
      <c r="AI4" s="3"/>
      <c r="AJ4" s="3"/>
      <c r="AK4" s="3"/>
      <c r="BE4" s="3"/>
      <c r="BF4" s="3"/>
      <c r="BG4" s="3"/>
      <c r="BH4" s="3"/>
      <c r="BI4" s="3"/>
    </row>
    <row r="5" spans="1:61" customFormat="1" ht="16.5" x14ac:dyDescent="0.3">
      <c r="A5" s="10">
        <v>3</v>
      </c>
      <c r="B5" s="12">
        <v>28</v>
      </c>
      <c r="C5" s="20">
        <f t="shared" si="0"/>
        <v>30.74885678321678</v>
      </c>
      <c r="D5" s="20">
        <f t="shared" si="6"/>
        <v>4.4268546200466199</v>
      </c>
      <c r="E5" s="23">
        <f>B5/AVERAGE($B$3:$B$6)</f>
        <v>1.0566037735849056</v>
      </c>
      <c r="F5" s="22">
        <f t="shared" si="7"/>
        <v>32.98817567840964</v>
      </c>
      <c r="G5" s="9">
        <f t="shared" si="1"/>
        <v>-4.9881756784096396</v>
      </c>
      <c r="H5" s="9">
        <f t="shared" si="2"/>
        <v>4.9881756784096396</v>
      </c>
      <c r="I5" s="9">
        <f t="shared" si="3"/>
        <v>0.17814913137177285</v>
      </c>
      <c r="J5" s="9">
        <f t="shared" si="4"/>
        <v>24.881896598677468</v>
      </c>
      <c r="K5" s="21">
        <f>SUM($G5:G5)</f>
        <v>-4.9881756784096396</v>
      </c>
      <c r="L5" s="8">
        <f>AVERAGE(H$3:H5)</f>
        <v>3.0697827388544354</v>
      </c>
      <c r="M5" s="8">
        <f>AVERAGE(I$3:I5)</f>
        <v>0.12232538446878065</v>
      </c>
      <c r="N5" s="8">
        <f>AVERAGE(J$3:J5)</f>
        <v>13.568640075165334</v>
      </c>
      <c r="O5" s="8">
        <f t="shared" si="5"/>
        <v>-1.6249279192543442</v>
      </c>
      <c r="Q5" s="18"/>
      <c r="R5" s="18">
        <f>Q4+R4</f>
        <v>22.196153846153848</v>
      </c>
      <c r="S5" s="18"/>
      <c r="T5" s="18">
        <f>S4+T4</f>
        <v>4.5257109557109558</v>
      </c>
      <c r="U5" s="18"/>
      <c r="V5" s="18">
        <f>U4+V4</f>
        <v>0.86855472143636814</v>
      </c>
      <c r="AI5" s="3"/>
      <c r="AJ5" s="3"/>
      <c r="AK5" s="3"/>
      <c r="BE5" s="3"/>
      <c r="BF5" s="3"/>
      <c r="BG5" s="3"/>
      <c r="BH5" s="3"/>
      <c r="BI5" s="3"/>
    </row>
    <row r="6" spans="1:61" customFormat="1" ht="16.5" x14ac:dyDescent="0.3">
      <c r="A6" s="10">
        <v>4</v>
      </c>
      <c r="B6" s="12">
        <v>26</v>
      </c>
      <c r="C6" s="20">
        <f t="shared" si="0"/>
        <v>34.308140262937059</v>
      </c>
      <c r="D6" s="20">
        <f t="shared" si="6"/>
        <v>4.2533403919813519</v>
      </c>
      <c r="E6" s="23">
        <f>B6/AVERAGE($B$3:$B$6)</f>
        <v>0.98113207547169812</v>
      </c>
      <c r="F6" s="22">
        <f t="shared" si="7"/>
        <v>34.512018735277294</v>
      </c>
      <c r="G6" s="9">
        <f t="shared" si="1"/>
        <v>-8.5120187352772945</v>
      </c>
      <c r="H6" s="9">
        <f t="shared" si="2"/>
        <v>8.5120187352772945</v>
      </c>
      <c r="I6" s="9">
        <f t="shared" si="3"/>
        <v>0.32738533597220365</v>
      </c>
      <c r="J6" s="9">
        <f t="shared" si="4"/>
        <v>72.454462949711669</v>
      </c>
      <c r="K6" s="21">
        <f>SUM($G6:G6)</f>
        <v>-8.5120187352772945</v>
      </c>
      <c r="L6" s="8">
        <f>AVERAGE(H$3:H6)</f>
        <v>4.4303417379601502</v>
      </c>
      <c r="M6" s="8">
        <f>AVERAGE(I$3:I6)</f>
        <v>0.1735903723446364</v>
      </c>
      <c r="N6" s="8">
        <f>AVERAGE(J$3:J6)</f>
        <v>28.290095793801918</v>
      </c>
      <c r="O6" s="8">
        <f t="shared" si="5"/>
        <v>-1.921300711939314</v>
      </c>
      <c r="Q6" s="3"/>
      <c r="R6" s="3"/>
      <c r="S6" s="3"/>
      <c r="T6" s="3"/>
      <c r="U6" s="3"/>
      <c r="V6" s="3"/>
      <c r="AI6" s="3"/>
      <c r="AJ6" s="3"/>
      <c r="AK6" s="3"/>
      <c r="BE6" s="3"/>
      <c r="BF6" s="3"/>
      <c r="BG6" s="3"/>
      <c r="BH6" s="3"/>
      <c r="BI6" s="3"/>
    </row>
    <row r="7" spans="1:61" customFormat="1" ht="16.5" x14ac:dyDescent="0.3">
      <c r="A7" s="10">
        <v>5</v>
      </c>
      <c r="B7" s="12">
        <v>40</v>
      </c>
      <c r="C7" s="20">
        <f t="shared" si="0"/>
        <v>39.320282267137756</v>
      </c>
      <c r="D7" s="20">
        <f t="shared" si="6"/>
        <v>4.4051007144252212</v>
      </c>
      <c r="E7" s="20">
        <f t="shared" ref="E7:E18" si="8">(1-$Z$4)*E3+$Z$4*B3/(C2+D2)</f>
        <v>0.86674834599362915</v>
      </c>
      <c r="F7" s="22">
        <f t="shared" si="7"/>
        <v>33.423099576715863</v>
      </c>
      <c r="G7" s="9">
        <f t="shared" si="1"/>
        <v>6.5769004232841368</v>
      </c>
      <c r="H7" s="9">
        <f t="shared" si="2"/>
        <v>6.5769004232841368</v>
      </c>
      <c r="I7" s="9">
        <f t="shared" si="3"/>
        <v>0.16442251058210341</v>
      </c>
      <c r="J7" s="9">
        <f t="shared" si="4"/>
        <v>43.255619177795062</v>
      </c>
      <c r="K7" s="21">
        <f>SUM($G7:G7)</f>
        <v>6.5769004232841368</v>
      </c>
      <c r="L7" s="8">
        <f>AVERAGE(H$3:H7)</f>
        <v>4.8596534750249472</v>
      </c>
      <c r="M7" s="8">
        <f>AVERAGE(I$3:I7)</f>
        <v>0.17175679999212981</v>
      </c>
      <c r="N7" s="8">
        <f>AVERAGE(J$3:J7)</f>
        <v>31.283200470600548</v>
      </c>
      <c r="O7" s="8">
        <f t="shared" si="5"/>
        <v>1.3533681891280065</v>
      </c>
      <c r="Q7" s="3"/>
      <c r="R7" s="3"/>
      <c r="S7" s="3"/>
      <c r="T7" s="3"/>
      <c r="U7" s="3"/>
      <c r="V7" s="3"/>
      <c r="AI7" s="3"/>
      <c r="AJ7" s="3"/>
      <c r="AK7" s="3"/>
      <c r="BE7" s="3"/>
      <c r="BF7" s="3"/>
      <c r="BG7" s="3"/>
      <c r="BH7" s="3"/>
      <c r="BI7" s="3"/>
    </row>
    <row r="8" spans="1:61" customFormat="1" ht="16.5" x14ac:dyDescent="0.3">
      <c r="A8" s="10">
        <v>6</v>
      </c>
      <c r="B8" s="12">
        <v>55</v>
      </c>
      <c r="C8" s="20">
        <f t="shared" si="0"/>
        <v>44.219258935057205</v>
      </c>
      <c r="D8" s="20">
        <f t="shared" si="6"/>
        <v>4.5038759051240671</v>
      </c>
      <c r="E8" s="20">
        <f t="shared" si="8"/>
        <v>1.1301956051387496</v>
      </c>
      <c r="F8" s="22">
        <f t="shared" si="7"/>
        <v>49.418235678771154</v>
      </c>
      <c r="G8" s="9">
        <f t="shared" si="1"/>
        <v>5.5817643212288459</v>
      </c>
      <c r="H8" s="9">
        <f t="shared" si="2"/>
        <v>5.5817643212288459</v>
      </c>
      <c r="I8" s="9">
        <f t="shared" si="3"/>
        <v>0.10148662402234265</v>
      </c>
      <c r="J8" s="9">
        <f t="shared" si="4"/>
        <v>31.15609293774332</v>
      </c>
      <c r="K8" s="21">
        <f>SUM($G8:G8)</f>
        <v>5.5817643212288459</v>
      </c>
      <c r="L8" s="8">
        <f>AVERAGE(H$3:H8)</f>
        <v>4.9800052827255969</v>
      </c>
      <c r="M8" s="8">
        <f>AVERAGE(I$3:I8)</f>
        <v>0.16004510399716529</v>
      </c>
      <c r="N8" s="8">
        <f>AVERAGE(J$3:J8)</f>
        <v>31.262015881791012</v>
      </c>
      <c r="O8" s="8">
        <f t="shared" si="5"/>
        <v>1.1208350201134529</v>
      </c>
      <c r="Q8" s="3"/>
      <c r="R8" s="3"/>
      <c r="S8" s="3"/>
      <c r="T8" s="3"/>
      <c r="U8" s="3"/>
      <c r="V8" s="3"/>
      <c r="AI8" s="3"/>
      <c r="AJ8" s="3"/>
      <c r="AK8" s="3"/>
      <c r="BE8" s="3"/>
      <c r="BF8" s="3"/>
      <c r="BG8" s="3"/>
      <c r="BH8" s="3"/>
      <c r="BI8" s="3"/>
    </row>
    <row r="9" spans="1:61" customFormat="1" ht="16.5" x14ac:dyDescent="0.3">
      <c r="A9" s="10">
        <v>7</v>
      </c>
      <c r="B9" s="12">
        <v>49</v>
      </c>
      <c r="C9" s="20">
        <f t="shared" si="0"/>
        <v>48.632943261990135</v>
      </c>
      <c r="D9" s="20">
        <f t="shared" si="6"/>
        <v>4.4858375894858398</v>
      </c>
      <c r="E9" s="20">
        <f t="shared" si="8"/>
        <v>1.0246497468057798</v>
      </c>
      <c r="F9" s="22">
        <f t="shared" si="7"/>
        <v>49.924147777575612</v>
      </c>
      <c r="G9" s="9">
        <f t="shared" si="1"/>
        <v>-0.92414777757561239</v>
      </c>
      <c r="H9" s="9">
        <f t="shared" si="2"/>
        <v>0.92414777757561239</v>
      </c>
      <c r="I9" s="9">
        <f t="shared" si="3"/>
        <v>1.8860158726032906E-2</v>
      </c>
      <c r="J9" s="9">
        <f t="shared" si="4"/>
        <v>0.85404911479794354</v>
      </c>
      <c r="K9" s="21">
        <f>SUM($G9:G9)</f>
        <v>-0.92414777757561239</v>
      </c>
      <c r="L9" s="8">
        <f>AVERAGE(H$3:H9)</f>
        <v>4.4005970677041706</v>
      </c>
      <c r="M9" s="8">
        <f>AVERAGE(I$3:I9)</f>
        <v>0.13987582610128921</v>
      </c>
      <c r="N9" s="8">
        <f>AVERAGE(J$3:J9)</f>
        <v>26.918020629363429</v>
      </c>
      <c r="O9" s="8">
        <f t="shared" si="5"/>
        <v>-0.21000508870896201</v>
      </c>
      <c r="Q9" s="3"/>
      <c r="R9" s="3"/>
      <c r="S9" s="3"/>
      <c r="T9" s="3"/>
      <c r="U9" s="3"/>
      <c r="V9" s="3"/>
      <c r="AI9" s="3"/>
      <c r="AJ9" s="3"/>
      <c r="AK9" s="3"/>
      <c r="BE9" s="3"/>
      <c r="BF9" s="3"/>
      <c r="BG9" s="3"/>
      <c r="BH9" s="3"/>
      <c r="BI9" s="3"/>
    </row>
    <row r="10" spans="1:61" customFormat="1" ht="16.5" x14ac:dyDescent="0.3">
      <c r="A10" s="10">
        <v>8</v>
      </c>
      <c r="B10" s="12">
        <v>40</v>
      </c>
      <c r="C10" s="20">
        <f t="shared" si="0"/>
        <v>52.095366549385993</v>
      </c>
      <c r="D10" s="20">
        <f t="shared" si="6"/>
        <v>4.2811547290678433</v>
      </c>
      <c r="E10" s="20">
        <f t="shared" si="8"/>
        <v>0.9327349378121732</v>
      </c>
      <c r="F10" s="22">
        <f t="shared" si="7"/>
        <v>49.545742754159903</v>
      </c>
      <c r="G10" s="9">
        <f t="shared" si="1"/>
        <v>-9.5457427541599031</v>
      </c>
      <c r="H10" s="9">
        <f t="shared" si="2"/>
        <v>9.5457427541599031</v>
      </c>
      <c r="I10" s="9">
        <f t="shared" si="3"/>
        <v>0.23864356885399757</v>
      </c>
      <c r="J10" s="9">
        <f t="shared" si="4"/>
        <v>91.121204728596297</v>
      </c>
      <c r="K10" s="21">
        <f>SUM($G10:G10)</f>
        <v>-9.5457427541599031</v>
      </c>
      <c r="L10" s="8">
        <f>AVERAGE(H$3:H10)</f>
        <v>5.0437402785111374</v>
      </c>
      <c r="M10" s="8">
        <f>AVERAGE(I$3:I10)</f>
        <v>0.15222179394537777</v>
      </c>
      <c r="N10" s="8">
        <f>AVERAGE(J$3:J10)</f>
        <v>34.943418641767536</v>
      </c>
      <c r="O10" s="8">
        <f t="shared" si="5"/>
        <v>-1.8925920501556264</v>
      </c>
      <c r="AI10" s="3"/>
      <c r="AJ10" s="3"/>
      <c r="AK10" s="3"/>
      <c r="BE10" s="3"/>
      <c r="BF10" s="3"/>
      <c r="BG10" s="3"/>
      <c r="BH10" s="3"/>
      <c r="BI10" s="3"/>
    </row>
    <row r="11" spans="1:61" customFormat="1" ht="16.5" x14ac:dyDescent="0.3">
      <c r="A11" s="10">
        <v>9</v>
      </c>
      <c r="B11" s="12">
        <v>55</v>
      </c>
      <c r="C11" s="20">
        <f t="shared" si="0"/>
        <v>56.844149107286633</v>
      </c>
      <c r="D11" s="20">
        <f t="shared" si="6"/>
        <v>4.3746802948344028</v>
      </c>
      <c r="E11" s="20">
        <f t="shared" si="8"/>
        <v>0.90085959022794659</v>
      </c>
      <c r="F11" s="22">
        <f t="shared" si="7"/>
        <v>50.787329857385032</v>
      </c>
      <c r="G11" s="9">
        <f t="shared" si="1"/>
        <v>4.212670142614968</v>
      </c>
      <c r="H11" s="9">
        <f t="shared" si="2"/>
        <v>4.212670142614968</v>
      </c>
      <c r="I11" s="9">
        <f t="shared" si="3"/>
        <v>7.6594002592999422E-2</v>
      </c>
      <c r="J11" s="9">
        <f t="shared" si="4"/>
        <v>17.746589730479613</v>
      </c>
      <c r="K11" s="21">
        <f>SUM($G11:G11)</f>
        <v>4.212670142614968</v>
      </c>
      <c r="L11" s="8">
        <f>AVERAGE(H$3:H11)</f>
        <v>4.9513991523004517</v>
      </c>
      <c r="M11" s="8">
        <f>AVERAGE(I$3:I11)</f>
        <v>0.14381870601733573</v>
      </c>
      <c r="N11" s="8">
        <f>AVERAGE(J$3:J11)</f>
        <v>33.032659873846654</v>
      </c>
      <c r="O11" s="8">
        <f t="shared" si="5"/>
        <v>0.85080398752698705</v>
      </c>
      <c r="AI11" s="3"/>
      <c r="AJ11" s="3"/>
      <c r="AK11" s="3"/>
      <c r="BE11" s="3"/>
      <c r="BF11" s="3"/>
      <c r="BG11" s="3"/>
      <c r="BH11" s="3"/>
      <c r="BI11" s="3"/>
    </row>
    <row r="12" spans="1:61" customFormat="1" ht="16.5" x14ac:dyDescent="0.3">
      <c r="A12" s="10">
        <v>10</v>
      </c>
      <c r="B12" s="12">
        <v>79</v>
      </c>
      <c r="C12" s="20">
        <f t="shared" si="0"/>
        <v>61.932473088593632</v>
      </c>
      <c r="D12" s="20">
        <f t="shared" si="6"/>
        <v>4.5174090321289224</v>
      </c>
      <c r="E12" s="20">
        <f t="shared" si="8"/>
        <v>1.1557266076851764</v>
      </c>
      <c r="F12" s="22">
        <f t="shared" si="7"/>
        <v>70.752230031370885</v>
      </c>
      <c r="G12" s="9">
        <f t="shared" si="1"/>
        <v>8.2477699686291146</v>
      </c>
      <c r="H12" s="9">
        <f t="shared" si="2"/>
        <v>8.2477699686291146</v>
      </c>
      <c r="I12" s="9">
        <f t="shared" si="3"/>
        <v>0.10440215150163436</v>
      </c>
      <c r="J12" s="9">
        <f t="shared" si="4"/>
        <v>68.025709455420312</v>
      </c>
      <c r="K12" s="21">
        <f>SUM($G12:G12)</f>
        <v>8.2477699686291146</v>
      </c>
      <c r="L12" s="8">
        <f>AVERAGE(H$3:H12)</f>
        <v>5.2810362339333183</v>
      </c>
      <c r="M12" s="8">
        <f>AVERAGE(I$3:I12)</f>
        <v>0.1398770505657656</v>
      </c>
      <c r="N12" s="8">
        <f>AVERAGE(J$3:J12)</f>
        <v>36.531964832004022</v>
      </c>
      <c r="O12" s="8">
        <f t="shared" si="5"/>
        <v>1.5617711379507373</v>
      </c>
      <c r="AI12" s="3"/>
      <c r="AJ12" s="3"/>
      <c r="AK12" s="3"/>
      <c r="BE12" s="3"/>
      <c r="BF12" s="3"/>
      <c r="BG12" s="3"/>
      <c r="BH12" s="3"/>
      <c r="BI12" s="3"/>
    </row>
    <row r="13" spans="1:61" customFormat="1" ht="16.5" x14ac:dyDescent="0.3">
      <c r="A13" s="10">
        <v>11</v>
      </c>
      <c r="B13" s="12">
        <v>68</v>
      </c>
      <c r="C13" s="20">
        <f t="shared" si="0"/>
        <v>66.46596866311458</v>
      </c>
      <c r="D13" s="20">
        <f t="shared" si="6"/>
        <v>4.5206263406073282</v>
      </c>
      <c r="E13" s="20">
        <f t="shared" si="8"/>
        <v>1.0208562808040256</v>
      </c>
      <c r="F13" s="22">
        <f t="shared" si="7"/>
        <v>67.835779521626733</v>
      </c>
      <c r="G13" s="9">
        <f t="shared" si="1"/>
        <v>0.16422047837326659</v>
      </c>
      <c r="H13" s="9">
        <f t="shared" si="2"/>
        <v>0.16422047837326659</v>
      </c>
      <c r="I13" s="9">
        <f t="shared" si="3"/>
        <v>2.4150070349009791E-3</v>
      </c>
      <c r="J13" s="9">
        <f t="shared" si="4"/>
        <v>2.6968365517144519E-2</v>
      </c>
      <c r="K13" s="21">
        <f>SUM($G13:G13)</f>
        <v>0.16422047837326659</v>
      </c>
      <c r="L13" s="8">
        <f>AVERAGE(H$3:H13)</f>
        <v>4.8158711652460404</v>
      </c>
      <c r="M13" s="8">
        <f>AVERAGE(I$3:I13)</f>
        <v>0.12738050115386881</v>
      </c>
      <c r="N13" s="8">
        <f>AVERAGE(J$3:J13)</f>
        <v>33.213328789596126</v>
      </c>
      <c r="O13" s="8">
        <f t="shared" si="5"/>
        <v>3.4099848758075459E-2</v>
      </c>
      <c r="AI13" s="3"/>
      <c r="AJ13" s="3"/>
      <c r="AK13" s="3"/>
      <c r="BE13" s="3"/>
      <c r="BF13" s="3"/>
      <c r="BG13" s="3"/>
      <c r="BH13" s="3"/>
      <c r="BI13" s="3"/>
    </row>
    <row r="14" spans="1:61" customFormat="1" ht="16.5" x14ac:dyDescent="0.3">
      <c r="A14" s="10">
        <v>12</v>
      </c>
      <c r="B14" s="12">
        <v>61</v>
      </c>
      <c r="C14" s="20">
        <f t="shared" si="0"/>
        <v>70.689944937755655</v>
      </c>
      <c r="D14" s="20">
        <f t="shared" si="6"/>
        <v>4.4612963274140771</v>
      </c>
      <c r="E14" s="20">
        <f t="shared" si="8"/>
        <v>0.89679381641915601</v>
      </c>
      <c r="F14" s="22">
        <f t="shared" si="7"/>
        <v>63.660339447988754</v>
      </c>
      <c r="G14" s="9">
        <f t="shared" si="1"/>
        <v>-2.6603394479887541</v>
      </c>
      <c r="H14" s="9">
        <f t="shared" si="2"/>
        <v>2.6603394479887541</v>
      </c>
      <c r="I14" s="9">
        <f t="shared" si="3"/>
        <v>4.3612122098176297E-2</v>
      </c>
      <c r="J14" s="9">
        <f t="shared" si="4"/>
        <v>7.0774059785251087</v>
      </c>
      <c r="K14" s="21">
        <f>SUM($G14:G14)</f>
        <v>-2.6603394479887541</v>
      </c>
      <c r="L14" s="8">
        <f>AVERAGE(H$3:H14)</f>
        <v>4.6362435221412666</v>
      </c>
      <c r="M14" s="8">
        <f>AVERAGE(I$3:I14)</f>
        <v>0.12039980289922776</v>
      </c>
      <c r="N14" s="8">
        <f>AVERAGE(J$3:J14)</f>
        <v>31.035335222006875</v>
      </c>
      <c r="O14" s="8">
        <f t="shared" si="5"/>
        <v>-0.57381357025009472</v>
      </c>
      <c r="AI14" s="3"/>
      <c r="AJ14" s="3"/>
      <c r="AK14" s="3"/>
      <c r="BE14" s="3"/>
      <c r="BF14" s="3"/>
      <c r="BG14" s="3"/>
      <c r="BH14" s="3"/>
      <c r="BI14" s="3"/>
    </row>
    <row r="15" spans="1:61" ht="16.5" x14ac:dyDescent="0.3">
      <c r="A15" s="10">
        <v>13</v>
      </c>
      <c r="B15"/>
      <c r="C15" s="20">
        <f t="shared" si="0"/>
        <v>67.636117138652764</v>
      </c>
      <c r="D15" s="20">
        <f t="shared" si="6"/>
        <v>2.9582715021106836</v>
      </c>
      <c r="E15" s="20">
        <f t="shared" si="8"/>
        <v>0.91580435818128603</v>
      </c>
      <c r="F15" s="19">
        <f>($C$14+(A15-$A$14)*$D$14)*E15</f>
        <v>68.823834273375738</v>
      </c>
      <c r="G15" s="5"/>
      <c r="H15" s="9"/>
      <c r="I15" s="5"/>
      <c r="J15"/>
      <c r="K15"/>
      <c r="L15"/>
      <c r="M15"/>
      <c r="N15"/>
      <c r="BE15"/>
      <c r="BF15"/>
      <c r="BG15"/>
      <c r="BH15"/>
      <c r="BI15"/>
    </row>
    <row r="16" spans="1:61" ht="16.5" x14ac:dyDescent="0.3">
      <c r="A16" s="10">
        <v>14</v>
      </c>
      <c r="B16"/>
      <c r="C16" s="20">
        <f t="shared" si="0"/>
        <v>63.5349497766871</v>
      </c>
      <c r="D16" s="20">
        <f t="shared" si="6"/>
        <v>1.5463837292954139</v>
      </c>
      <c r="E16" s="20">
        <f t="shared" si="8"/>
        <v>1.1826718140838579</v>
      </c>
      <c r="F16" s="19">
        <f>($C$14+(A16-$A$14)*$D$14)*E16</f>
        <v>94.155504258440416</v>
      </c>
      <c r="H16" s="9"/>
      <c r="BE16"/>
      <c r="BF16"/>
      <c r="BG16"/>
      <c r="BH16"/>
      <c r="BI16"/>
    </row>
    <row r="17" spans="1:61" ht="16.5" x14ac:dyDescent="0.3">
      <c r="A17" s="10">
        <v>15</v>
      </c>
      <c r="C17" s="20">
        <f t="shared" si="0"/>
        <v>58.573200155384264</v>
      </c>
      <c r="D17" s="20">
        <f t="shared" si="6"/>
        <v>0.24475705917576407</v>
      </c>
      <c r="E17" s="20">
        <f t="shared" si="8"/>
        <v>1.0213505494863233</v>
      </c>
      <c r="F17" s="19">
        <f>($C$14+(A17-$A$14)*$D$14)*E17</f>
        <v>85.868856471611721</v>
      </c>
      <c r="H17" s="9"/>
      <c r="BE17"/>
      <c r="BF17"/>
      <c r="BG17"/>
      <c r="BH17"/>
      <c r="BI17"/>
    </row>
    <row r="18" spans="1:61" ht="16.5" x14ac:dyDescent="0.3">
      <c r="A18" s="10">
        <v>16</v>
      </c>
      <c r="C18" s="20">
        <f t="shared" si="0"/>
        <v>52.936161493104024</v>
      </c>
      <c r="D18" s="20">
        <f t="shared" si="6"/>
        <v>-0.93160208511543685</v>
      </c>
      <c r="E18" s="20">
        <f t="shared" si="8"/>
        <v>0.88929848734230921</v>
      </c>
      <c r="F18" s="19">
        <f>($C$14+(A18-$A$14)*$D$14)*E18</f>
        <v>78.734157405677777</v>
      </c>
      <c r="H18" s="9"/>
      <c r="BE18"/>
      <c r="BF18"/>
      <c r="BG18"/>
      <c r="BH18"/>
      <c r="BI18"/>
    </row>
    <row r="19" spans="1:61" x14ac:dyDescent="0.25">
      <c r="A19"/>
      <c r="BE19"/>
      <c r="BF19"/>
      <c r="BG19"/>
      <c r="BH19"/>
      <c r="BI19"/>
    </row>
    <row r="20" spans="1:61" x14ac:dyDescent="0.25">
      <c r="A20"/>
      <c r="BE20"/>
      <c r="BF20"/>
      <c r="BG20"/>
      <c r="BH20"/>
      <c r="BI20"/>
    </row>
    <row r="21" spans="1:61" x14ac:dyDescent="0.25">
      <c r="A21"/>
      <c r="B21" s="3" t="s">
        <v>8</v>
      </c>
      <c r="BE21"/>
      <c r="BF21"/>
      <c r="BG21"/>
      <c r="BH21"/>
      <c r="BI21"/>
    </row>
    <row r="22" spans="1:61" x14ac:dyDescent="0.25">
      <c r="A22"/>
      <c r="B22" s="3" t="s">
        <v>25</v>
      </c>
      <c r="C22" s="3">
        <v>0.1</v>
      </c>
      <c r="BE22"/>
      <c r="BF22"/>
      <c r="BG22"/>
      <c r="BH22"/>
      <c r="BI22"/>
    </row>
    <row r="23" spans="1:61" x14ac:dyDescent="0.25">
      <c r="A23"/>
      <c r="B23" s="3" t="s">
        <v>23</v>
      </c>
      <c r="C23" s="3">
        <v>0.2</v>
      </c>
      <c r="BE23"/>
      <c r="BF23"/>
      <c r="BG23"/>
      <c r="BH23"/>
      <c r="BI23"/>
    </row>
    <row r="24" spans="1:61" x14ac:dyDescent="0.25">
      <c r="A24"/>
      <c r="B24" s="3" t="s">
        <v>24</v>
      </c>
      <c r="C24" s="3">
        <v>0.2</v>
      </c>
      <c r="BE24"/>
      <c r="BF24"/>
      <c r="BG24"/>
      <c r="BH24"/>
      <c r="BI24"/>
    </row>
    <row r="25" spans="1:61" x14ac:dyDescent="0.25">
      <c r="A25"/>
      <c r="BE25"/>
      <c r="BF25"/>
      <c r="BG25"/>
      <c r="BH25"/>
      <c r="BI25"/>
    </row>
    <row r="26" spans="1:61" x14ac:dyDescent="0.25">
      <c r="A26"/>
      <c r="B26" s="3" t="s">
        <v>16</v>
      </c>
      <c r="C26"/>
      <c r="D26"/>
      <c r="E26"/>
      <c r="BE26"/>
      <c r="BF26"/>
      <c r="BG26"/>
      <c r="BH26"/>
      <c r="BI26"/>
    </row>
    <row r="27" spans="1:61" x14ac:dyDescent="0.25">
      <c r="A27"/>
      <c r="B27" s="3" t="s">
        <v>17</v>
      </c>
      <c r="C27" s="8"/>
      <c r="D27"/>
      <c r="E27"/>
      <c r="BE27"/>
      <c r="BF27"/>
      <c r="BG27"/>
      <c r="BH27"/>
      <c r="BI27"/>
    </row>
    <row r="28" spans="1:61" x14ac:dyDescent="0.25">
      <c r="A28"/>
      <c r="B28" s="3" t="s">
        <v>18</v>
      </c>
      <c r="C28"/>
      <c r="D28"/>
      <c r="E28"/>
      <c r="BE28"/>
      <c r="BF28"/>
      <c r="BG28"/>
      <c r="BH28"/>
      <c r="BI28"/>
    </row>
    <row r="29" spans="1:61" x14ac:dyDescent="0.25">
      <c r="A29"/>
      <c r="B29" s="11" t="s">
        <v>14</v>
      </c>
      <c r="C29"/>
      <c r="D29"/>
      <c r="E29"/>
      <c r="BE29"/>
      <c r="BF29"/>
      <c r="BG29"/>
      <c r="BH29"/>
      <c r="BI29"/>
    </row>
    <row r="30" spans="1:61" x14ac:dyDescent="0.25">
      <c r="A30"/>
      <c r="B30" t="s">
        <v>19</v>
      </c>
      <c r="C30"/>
      <c r="D30"/>
      <c r="E30"/>
      <c r="BE30"/>
      <c r="BF30"/>
      <c r="BG30"/>
      <c r="BH30"/>
      <c r="BI30"/>
    </row>
    <row r="31" spans="1:61" x14ac:dyDescent="0.25">
      <c r="A31"/>
      <c r="B31" t="s">
        <v>15</v>
      </c>
      <c r="C31"/>
      <c r="D31"/>
      <c r="E31"/>
      <c r="BE31"/>
      <c r="BF31"/>
      <c r="BG31"/>
      <c r="BH31"/>
      <c r="BI31"/>
    </row>
    <row r="32" spans="1:61" x14ac:dyDescent="0.25">
      <c r="A32"/>
      <c r="B32" t="s">
        <v>20</v>
      </c>
      <c r="C32"/>
      <c r="D32"/>
      <c r="E32"/>
      <c r="Z32"/>
      <c r="AA32"/>
      <c r="AB32"/>
      <c r="AC32"/>
      <c r="AD32"/>
      <c r="AE32"/>
      <c r="AF32"/>
      <c r="AG32"/>
      <c r="AH32"/>
      <c r="AI32"/>
      <c r="AJ32"/>
      <c r="AK32"/>
      <c r="BE32"/>
      <c r="BF32"/>
      <c r="BG32"/>
      <c r="BH32"/>
      <c r="BI32"/>
    </row>
    <row r="33" spans="1:61" x14ac:dyDescent="0.25">
      <c r="A33"/>
      <c r="B33" t="s">
        <v>21</v>
      </c>
      <c r="C33"/>
      <c r="D33"/>
      <c r="E33"/>
      <c r="Z33"/>
      <c r="AA33"/>
      <c r="AB33"/>
      <c r="AC33"/>
      <c r="AD33"/>
      <c r="AE33"/>
      <c r="AF33"/>
      <c r="AG33"/>
      <c r="AH33"/>
      <c r="AI33"/>
      <c r="AJ33"/>
      <c r="AK33"/>
      <c r="BE33"/>
      <c r="BF33"/>
      <c r="BG33"/>
      <c r="BH33"/>
      <c r="BI33"/>
    </row>
    <row r="34" spans="1:61" x14ac:dyDescent="0.25">
      <c r="A34"/>
      <c r="B34" t="s">
        <v>22</v>
      </c>
      <c r="C34"/>
      <c r="D34"/>
      <c r="E34"/>
      <c r="Z34"/>
      <c r="AA34"/>
      <c r="AB34"/>
      <c r="AC34"/>
      <c r="AD34"/>
      <c r="AE34"/>
      <c r="AF34"/>
      <c r="AG34"/>
      <c r="AH34"/>
      <c r="AI34"/>
      <c r="AJ34"/>
      <c r="AK34"/>
      <c r="BE34"/>
      <c r="BF34"/>
      <c r="BG34"/>
      <c r="BH34"/>
      <c r="BI34"/>
    </row>
    <row r="35" spans="1:61" x14ac:dyDescent="0.25">
      <c r="A35"/>
      <c r="B35"/>
      <c r="C35"/>
      <c r="D35"/>
      <c r="E35"/>
      <c r="Z35"/>
      <c r="AA35"/>
      <c r="AB35"/>
      <c r="AC35"/>
      <c r="AD35"/>
      <c r="AE35"/>
      <c r="AF35"/>
      <c r="AG35"/>
      <c r="AH35"/>
      <c r="AI35"/>
      <c r="AJ35"/>
      <c r="AK35"/>
      <c r="BE35"/>
      <c r="BF35"/>
      <c r="BG35"/>
      <c r="BH35"/>
      <c r="BI35"/>
    </row>
    <row r="36" spans="1:61" x14ac:dyDescent="0.25">
      <c r="A36"/>
      <c r="B36"/>
      <c r="C36"/>
      <c r="D36"/>
      <c r="E36"/>
      <c r="Z36"/>
      <c r="AA36"/>
      <c r="AB36"/>
      <c r="AC36"/>
      <c r="AD36"/>
      <c r="AE36"/>
      <c r="AF36"/>
      <c r="AG36"/>
      <c r="AH36"/>
      <c r="AI36"/>
      <c r="AJ36"/>
      <c r="AK36"/>
      <c r="BE36"/>
      <c r="BF36"/>
      <c r="BG36"/>
      <c r="BH36"/>
      <c r="BI36"/>
    </row>
    <row r="37" spans="1:61" x14ac:dyDescent="0.25">
      <c r="A37"/>
      <c r="B37"/>
      <c r="C37"/>
      <c r="D37"/>
      <c r="E37"/>
      <c r="Z37"/>
      <c r="AA37"/>
      <c r="AB37"/>
      <c r="AC37"/>
      <c r="AD37"/>
      <c r="AE37"/>
      <c r="AF37"/>
      <c r="AG37"/>
      <c r="AH37"/>
      <c r="AI37"/>
      <c r="AJ37"/>
      <c r="AK37"/>
      <c r="BE37"/>
      <c r="BF37"/>
      <c r="BG37"/>
      <c r="BH37"/>
      <c r="BI37"/>
    </row>
    <row r="38" spans="1:61" x14ac:dyDescent="0.25">
      <c r="A38"/>
      <c r="B38"/>
      <c r="C38"/>
      <c r="D38"/>
      <c r="E38"/>
      <c r="Z38"/>
      <c r="AA38"/>
      <c r="AB38"/>
      <c r="AC38"/>
      <c r="AD38"/>
      <c r="AE38"/>
      <c r="AF38"/>
      <c r="AG38"/>
      <c r="AH38"/>
      <c r="AI38"/>
      <c r="AJ38"/>
      <c r="AK38"/>
      <c r="BE38"/>
      <c r="BF38"/>
      <c r="BG38"/>
      <c r="BH38"/>
      <c r="BI38"/>
    </row>
    <row r="39" spans="1:61" x14ac:dyDescent="0.25">
      <c r="A39"/>
      <c r="B39"/>
      <c r="C39"/>
      <c r="D39"/>
      <c r="E39"/>
      <c r="Z39"/>
      <c r="AA39"/>
      <c r="AB39"/>
      <c r="AC39"/>
      <c r="AD39"/>
      <c r="AE39"/>
      <c r="AF39"/>
      <c r="AG39"/>
      <c r="AH39"/>
      <c r="AI39"/>
      <c r="AJ39"/>
      <c r="AK39"/>
      <c r="BE39"/>
      <c r="BF39"/>
      <c r="BG39"/>
      <c r="BH39"/>
      <c r="BI39"/>
    </row>
    <row r="40" spans="1:61" x14ac:dyDescent="0.25">
      <c r="A40"/>
      <c r="B40"/>
      <c r="C40"/>
      <c r="D40"/>
      <c r="E40"/>
      <c r="Z40"/>
      <c r="AA40"/>
      <c r="AB40"/>
      <c r="AC40"/>
      <c r="AD40"/>
      <c r="AE40"/>
      <c r="AF40"/>
      <c r="AG40"/>
      <c r="AH40"/>
      <c r="AI40"/>
      <c r="AJ40"/>
      <c r="AK40"/>
      <c r="BE40"/>
      <c r="BF40"/>
      <c r="BG40"/>
      <c r="BH40"/>
      <c r="BI40"/>
    </row>
    <row r="41" spans="1:61" x14ac:dyDescent="0.25">
      <c r="A41"/>
      <c r="B41"/>
      <c r="C41"/>
      <c r="D41"/>
      <c r="E41"/>
      <c r="Z41"/>
      <c r="AA41"/>
      <c r="AB41"/>
      <c r="AC41"/>
      <c r="AD41"/>
      <c r="AE41"/>
      <c r="AF41"/>
      <c r="AG41"/>
      <c r="AH41"/>
      <c r="AI41"/>
      <c r="AJ41"/>
      <c r="AK41"/>
      <c r="BE41"/>
      <c r="BF41"/>
      <c r="BG41"/>
      <c r="BH41"/>
      <c r="BI41"/>
    </row>
    <row r="42" spans="1:61" x14ac:dyDescent="0.25">
      <c r="A42"/>
      <c r="B42"/>
      <c r="C42"/>
      <c r="D42"/>
      <c r="E42"/>
      <c r="Z42"/>
      <c r="AA42"/>
      <c r="AB42"/>
      <c r="AC42"/>
      <c r="AD42"/>
      <c r="AE42"/>
      <c r="AF42"/>
      <c r="AG42"/>
      <c r="AH42"/>
      <c r="AI42"/>
      <c r="AJ42"/>
      <c r="AK42"/>
      <c r="BE42"/>
      <c r="BF42"/>
      <c r="BG42"/>
      <c r="BH42"/>
      <c r="BI42"/>
    </row>
    <row r="43" spans="1:61" x14ac:dyDescent="0.25">
      <c r="A43"/>
      <c r="B43"/>
      <c r="C43"/>
      <c r="D43"/>
      <c r="E43"/>
      <c r="Z43"/>
      <c r="AA43"/>
      <c r="AB43"/>
      <c r="AC43"/>
      <c r="AD43"/>
      <c r="AE43"/>
      <c r="AF43"/>
      <c r="AG43"/>
      <c r="AH43"/>
      <c r="AI43"/>
      <c r="AJ43"/>
      <c r="AK43"/>
      <c r="BE43"/>
      <c r="BF43"/>
      <c r="BG43"/>
      <c r="BH43"/>
      <c r="BI43"/>
    </row>
    <row r="44" spans="1:61" x14ac:dyDescent="0.25">
      <c r="A44"/>
      <c r="B44"/>
      <c r="C44"/>
      <c r="D44"/>
      <c r="E44"/>
      <c r="Z44"/>
      <c r="AA44"/>
      <c r="AB44"/>
      <c r="AC44"/>
      <c r="AD44"/>
      <c r="AE44"/>
      <c r="AF44"/>
      <c r="AG44"/>
      <c r="AH44"/>
      <c r="AI44"/>
      <c r="AJ44"/>
      <c r="AK44"/>
      <c r="BE44"/>
      <c r="BF44"/>
      <c r="BG44"/>
      <c r="BH44"/>
      <c r="BI44"/>
    </row>
    <row r="45" spans="1:61" x14ac:dyDescent="0.25">
      <c r="A45"/>
      <c r="B45"/>
      <c r="C45"/>
      <c r="D45"/>
      <c r="E45"/>
      <c r="Z45"/>
      <c r="AA45"/>
      <c r="AB45"/>
      <c r="AC45"/>
      <c r="AD45"/>
      <c r="AE45"/>
      <c r="AF45"/>
      <c r="AG45"/>
      <c r="AH45"/>
      <c r="AI45"/>
      <c r="AJ45"/>
      <c r="AK45"/>
      <c r="BE45"/>
      <c r="BF45"/>
      <c r="BG45"/>
      <c r="BH45"/>
      <c r="BI45"/>
    </row>
    <row r="46" spans="1:61" x14ac:dyDescent="0.25">
      <c r="A46"/>
      <c r="B46"/>
      <c r="C46"/>
      <c r="D46"/>
      <c r="E46"/>
      <c r="Z46"/>
      <c r="AA46"/>
      <c r="AB46"/>
      <c r="AC46"/>
      <c r="AD46"/>
      <c r="AE46"/>
      <c r="AF46"/>
      <c r="AG46"/>
      <c r="AH46"/>
      <c r="AI46"/>
      <c r="AJ46"/>
      <c r="AK46"/>
      <c r="BE46"/>
      <c r="BF46"/>
      <c r="BG46"/>
      <c r="BH46"/>
      <c r="BI46"/>
    </row>
    <row r="47" spans="1:61" x14ac:dyDescent="0.25">
      <c r="A47"/>
      <c r="B47"/>
      <c r="C47"/>
      <c r="D47"/>
      <c r="E47"/>
      <c r="Z47"/>
      <c r="AA47"/>
      <c r="AB47"/>
      <c r="AC47"/>
      <c r="AD47"/>
      <c r="AE47"/>
      <c r="AF47"/>
      <c r="AG47"/>
      <c r="AH47"/>
      <c r="AI47"/>
      <c r="AJ47"/>
      <c r="AK47"/>
      <c r="BE47"/>
      <c r="BF47"/>
      <c r="BG47"/>
      <c r="BH47"/>
      <c r="BI47"/>
    </row>
    <row r="48" spans="1:61" x14ac:dyDescent="0.25">
      <c r="A48"/>
      <c r="B48"/>
      <c r="C48"/>
      <c r="D48"/>
      <c r="E48"/>
      <c r="Z48"/>
      <c r="AA48"/>
      <c r="AB48"/>
      <c r="AC48"/>
      <c r="AD48"/>
      <c r="AE48"/>
      <c r="AF48"/>
      <c r="AG48"/>
      <c r="AH48"/>
      <c r="AI48"/>
      <c r="AJ48"/>
      <c r="AK48"/>
      <c r="BE48"/>
      <c r="BF48"/>
      <c r="BG48"/>
      <c r="BH48"/>
      <c r="BI48"/>
    </row>
    <row r="49" spans="1:61" x14ac:dyDescent="0.25">
      <c r="A49"/>
      <c r="B49"/>
      <c r="C49"/>
      <c r="D49"/>
      <c r="E49"/>
      <c r="Z49"/>
      <c r="AA49"/>
      <c r="AB49"/>
      <c r="AC49"/>
      <c r="AD49"/>
      <c r="AE49"/>
      <c r="AF49"/>
      <c r="AG49"/>
      <c r="AH49"/>
      <c r="AI49"/>
      <c r="AJ49"/>
      <c r="AK49"/>
      <c r="BE49"/>
      <c r="BF49"/>
      <c r="BG49"/>
      <c r="BH49"/>
      <c r="BI49"/>
    </row>
    <row r="50" spans="1:61" x14ac:dyDescent="0.25">
      <c r="A50"/>
      <c r="B50"/>
      <c r="C50"/>
      <c r="D50"/>
      <c r="E50"/>
      <c r="Z50"/>
      <c r="AA50"/>
      <c r="AB50"/>
      <c r="AC50"/>
      <c r="AD50"/>
      <c r="AE50"/>
      <c r="AF50"/>
      <c r="AG50"/>
      <c r="AH50"/>
      <c r="AI50"/>
      <c r="AJ50"/>
      <c r="AK50"/>
      <c r="BE50"/>
      <c r="BF50"/>
      <c r="BG50"/>
      <c r="BH50"/>
      <c r="BI50"/>
    </row>
    <row r="51" spans="1:61" x14ac:dyDescent="0.25">
      <c r="A51"/>
      <c r="B51"/>
      <c r="C51"/>
      <c r="D51"/>
      <c r="E51"/>
      <c r="Z51"/>
      <c r="AA51"/>
      <c r="AB51"/>
      <c r="AC51"/>
      <c r="AD51"/>
      <c r="AE51"/>
      <c r="AF51"/>
      <c r="AG51"/>
      <c r="AH51"/>
      <c r="AI51"/>
      <c r="AJ51"/>
      <c r="AK51"/>
      <c r="BE51"/>
      <c r="BF51"/>
      <c r="BG51"/>
      <c r="BH51"/>
      <c r="BI51"/>
    </row>
    <row r="52" spans="1:61" x14ac:dyDescent="0.25">
      <c r="A52"/>
      <c r="B52"/>
      <c r="C52"/>
      <c r="D52"/>
      <c r="E52"/>
      <c r="BE52"/>
      <c r="BF52"/>
      <c r="BG52"/>
      <c r="BH52"/>
      <c r="BI52"/>
    </row>
    <row r="53" spans="1:61" x14ac:dyDescent="0.25">
      <c r="A53"/>
      <c r="B53"/>
      <c r="C53"/>
      <c r="D53"/>
      <c r="E53"/>
      <c r="BE53"/>
      <c r="BF53"/>
      <c r="BG53"/>
      <c r="BH53"/>
      <c r="BI53"/>
    </row>
    <row r="54" spans="1:61" x14ac:dyDescent="0.25">
      <c r="A54"/>
      <c r="B54"/>
      <c r="C54"/>
      <c r="D54"/>
      <c r="E54"/>
      <c r="BE54"/>
      <c r="BF54"/>
      <c r="BG54"/>
      <c r="BH54"/>
      <c r="BI54"/>
    </row>
    <row r="55" spans="1:61" x14ac:dyDescent="0.25">
      <c r="A55"/>
      <c r="B55"/>
      <c r="C55"/>
      <c r="D55"/>
      <c r="E55"/>
      <c r="BE55"/>
      <c r="BF55"/>
      <c r="BG55"/>
      <c r="BH55"/>
      <c r="BI55"/>
    </row>
    <row r="56" spans="1:61" x14ac:dyDescent="0.25">
      <c r="A56"/>
      <c r="B56"/>
      <c r="C56"/>
      <c r="D56"/>
      <c r="E56"/>
      <c r="BE56"/>
      <c r="BF56"/>
      <c r="BG56"/>
      <c r="BH56"/>
      <c r="BI56"/>
    </row>
    <row r="57" spans="1:61" x14ac:dyDescent="0.25">
      <c r="A57"/>
      <c r="B57"/>
      <c r="C57"/>
      <c r="D57"/>
      <c r="E57"/>
      <c r="BE57"/>
      <c r="BF57"/>
      <c r="BG57"/>
      <c r="BH57"/>
      <c r="BI57"/>
    </row>
    <row r="58" spans="1:61" x14ac:dyDescent="0.25">
      <c r="A58"/>
      <c r="B58"/>
      <c r="C58"/>
      <c r="D58"/>
      <c r="E58"/>
      <c r="BE58"/>
      <c r="BF58"/>
      <c r="BG58"/>
      <c r="BH58"/>
      <c r="BI58"/>
    </row>
    <row r="59" spans="1:61" x14ac:dyDescent="0.25">
      <c r="A59"/>
      <c r="B59"/>
      <c r="C59"/>
      <c r="D59"/>
      <c r="E59"/>
      <c r="BE59"/>
      <c r="BF59"/>
      <c r="BG59"/>
      <c r="BH59"/>
      <c r="BI59"/>
    </row>
    <row r="60" spans="1:61" x14ac:dyDescent="0.25">
      <c r="A60"/>
      <c r="B60"/>
      <c r="C60"/>
      <c r="D60"/>
      <c r="E60"/>
      <c r="BE60"/>
      <c r="BF60"/>
      <c r="BG60"/>
      <c r="BH60"/>
      <c r="BI60"/>
    </row>
    <row r="61" spans="1:61" ht="16.5" x14ac:dyDescent="0.3">
      <c r="A61"/>
      <c r="B61"/>
      <c r="C61"/>
      <c r="D61"/>
      <c r="E61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BE61"/>
      <c r="BF61"/>
      <c r="BG61"/>
      <c r="BH61"/>
      <c r="BI61"/>
    </row>
    <row r="62" spans="1:61" ht="16.5" x14ac:dyDescent="0.3">
      <c r="A62"/>
      <c r="B62"/>
      <c r="C62"/>
      <c r="D62"/>
      <c r="E6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BE62"/>
      <c r="BF62"/>
      <c r="BG62"/>
      <c r="BH62"/>
      <c r="BI62"/>
    </row>
    <row r="63" spans="1:61" ht="16.5" x14ac:dyDescent="0.3">
      <c r="A63"/>
      <c r="B63"/>
      <c r="C63"/>
      <c r="D63"/>
      <c r="E63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BE63"/>
      <c r="BF63"/>
      <c r="BG63"/>
      <c r="BH63"/>
      <c r="BI63"/>
    </row>
    <row r="64" spans="1:61" ht="16.5" x14ac:dyDescent="0.3">
      <c r="A64"/>
      <c r="B64"/>
      <c r="C64"/>
      <c r="D64"/>
      <c r="E64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BE64"/>
      <c r="BF64"/>
      <c r="BG64"/>
      <c r="BH64"/>
      <c r="BI64"/>
    </row>
    <row r="65" spans="1:61" ht="16.5" x14ac:dyDescent="0.3">
      <c r="A65"/>
      <c r="B65"/>
      <c r="C65"/>
      <c r="D65"/>
      <c r="E65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BE65"/>
      <c r="BF65"/>
      <c r="BG65"/>
      <c r="BH65"/>
      <c r="BI65"/>
    </row>
    <row r="66" spans="1:61" ht="16.5" x14ac:dyDescent="0.3">
      <c r="A66"/>
      <c r="B66"/>
      <c r="C66"/>
      <c r="D66"/>
      <c r="E66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BE66"/>
      <c r="BF66"/>
      <c r="BG66"/>
      <c r="BH66"/>
      <c r="BI66"/>
    </row>
    <row r="67" spans="1:61" ht="16.5" x14ac:dyDescent="0.3">
      <c r="A67"/>
      <c r="B67"/>
      <c r="C67"/>
      <c r="D67"/>
      <c r="E67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BE67"/>
      <c r="BF67"/>
      <c r="BG67"/>
      <c r="BH67"/>
      <c r="BI67"/>
    </row>
    <row r="68" spans="1:61" ht="16.5" x14ac:dyDescent="0.3">
      <c r="A68"/>
      <c r="B68"/>
      <c r="C68"/>
      <c r="D68"/>
      <c r="E68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E68"/>
      <c r="BF68"/>
      <c r="BG68"/>
      <c r="BH68"/>
      <c r="BI68"/>
    </row>
    <row r="69" spans="1:61" ht="16.5" x14ac:dyDescent="0.3">
      <c r="A69"/>
      <c r="B69"/>
      <c r="C69"/>
      <c r="D69"/>
      <c r="E69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BE69"/>
      <c r="BF69"/>
      <c r="BG69"/>
      <c r="BH69"/>
      <c r="BI69"/>
    </row>
    <row r="70" spans="1:61" ht="16.5" x14ac:dyDescent="0.3">
      <c r="A70"/>
      <c r="B70"/>
      <c r="C70"/>
      <c r="D70"/>
      <c r="E70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61" ht="16.5" x14ac:dyDescent="0.3">
      <c r="A71"/>
      <c r="B71"/>
      <c r="C71"/>
      <c r="D71"/>
      <c r="E71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61" ht="16.5" x14ac:dyDescent="0.3">
      <c r="A72"/>
      <c r="B72"/>
      <c r="C72"/>
      <c r="D72"/>
      <c r="E7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61" x14ac:dyDescent="0.25">
      <c r="A73"/>
      <c r="B73"/>
      <c r="C73"/>
      <c r="D73"/>
      <c r="E73"/>
    </row>
    <row r="74" spans="1:61" x14ac:dyDescent="0.25">
      <c r="A74"/>
      <c r="B74"/>
      <c r="C74"/>
      <c r="D74"/>
      <c r="E74"/>
    </row>
    <row r="75" spans="1:61" x14ac:dyDescent="0.25">
      <c r="A75"/>
      <c r="B75"/>
      <c r="C75"/>
      <c r="D75"/>
      <c r="E75"/>
    </row>
    <row r="76" spans="1:61" x14ac:dyDescent="0.25">
      <c r="A76"/>
      <c r="B76"/>
      <c r="C76"/>
      <c r="D76"/>
      <c r="E76"/>
    </row>
    <row r="77" spans="1:61" x14ac:dyDescent="0.25">
      <c r="A77"/>
      <c r="B77"/>
      <c r="C77"/>
      <c r="D77"/>
      <c r="E77"/>
    </row>
    <row r="78" spans="1:61" x14ac:dyDescent="0.25">
      <c r="A78"/>
      <c r="B78"/>
      <c r="C78"/>
      <c r="D78"/>
      <c r="E78"/>
    </row>
    <row r="79" spans="1:61" x14ac:dyDescent="0.25">
      <c r="A79"/>
      <c r="B79"/>
      <c r="C79"/>
      <c r="D79"/>
      <c r="E79"/>
    </row>
    <row r="80" spans="1:61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6D07-094D-4ED0-9B74-4402A7866F24}">
  <sheetPr>
    <tabColor rgb="FF92D050"/>
  </sheetPr>
  <dimension ref="A1:BP298"/>
  <sheetViews>
    <sheetView tabSelected="1" zoomScale="75" zoomScaleNormal="75" workbookViewId="0">
      <selection sqref="A1:Z20"/>
    </sheetView>
  </sheetViews>
  <sheetFormatPr defaultColWidth="9.140625" defaultRowHeight="15" x14ac:dyDescent="0.25"/>
  <cols>
    <col min="1" max="1" width="4.5703125" style="3" bestFit="1" customWidth="1"/>
    <col min="2" max="2" width="17" style="3" customWidth="1"/>
    <col min="3" max="3" width="14.140625" style="3" bestFit="1" customWidth="1"/>
    <col min="4" max="4" width="11.7109375" style="3" bestFit="1" customWidth="1"/>
    <col min="5" max="5" width="9" style="3" bestFit="1" customWidth="1"/>
    <col min="6" max="6" width="5.140625" style="3" bestFit="1" customWidth="1"/>
    <col min="7" max="8" width="11.85546875" style="3" bestFit="1" customWidth="1"/>
    <col min="9" max="9" width="12.85546875" style="3" bestFit="1" customWidth="1"/>
    <col min="10" max="11" width="9.7109375" style="3" customWidth="1"/>
    <col min="12" max="12" width="11" style="3" bestFit="1" customWidth="1"/>
    <col min="13" max="13" width="20.5703125" style="3" bestFit="1" customWidth="1"/>
    <col min="14" max="16" width="9.7109375" style="3" customWidth="1"/>
    <col min="17" max="17" width="13.28515625" style="3" bestFit="1" customWidth="1"/>
    <col min="18" max="18" width="12.140625" style="3" bestFit="1" customWidth="1"/>
    <col min="19" max="19" width="13.85546875" style="3" bestFit="1" customWidth="1"/>
    <col min="20" max="20" width="12.42578125" style="3" bestFit="1" customWidth="1"/>
    <col min="21" max="21" width="12.42578125" style="3" customWidth="1"/>
    <col min="22" max="22" width="12.140625" style="3" bestFit="1" customWidth="1"/>
    <col min="23" max="26" width="9.28515625" style="3" bestFit="1" customWidth="1"/>
    <col min="27" max="28" width="9.140625" style="3"/>
    <col min="29" max="29" width="9.28515625" style="3" bestFit="1" customWidth="1"/>
    <col min="30" max="40" width="9.140625" style="3"/>
    <col min="41" max="41" width="9.140625" style="3" customWidth="1"/>
    <col min="42" max="44" width="9.140625" style="3"/>
    <col min="45" max="45" width="9.28515625" bestFit="1" customWidth="1"/>
    <col min="46" max="46" width="14" customWidth="1"/>
    <col min="47" max="47" width="12.28515625" customWidth="1"/>
    <col min="48" max="48" width="10.140625" bestFit="1" customWidth="1"/>
    <col min="49" max="49" width="10.140625" customWidth="1"/>
    <col min="50" max="52" width="9.28515625" customWidth="1"/>
    <col min="53" max="53" width="9.28515625" bestFit="1" customWidth="1"/>
    <col min="54" max="54" width="12.28515625" bestFit="1" customWidth="1"/>
    <col min="64" max="16384" width="9.140625" style="3"/>
  </cols>
  <sheetData>
    <row r="1" spans="1:68" customFormat="1" ht="17.25" thickBot="1" x14ac:dyDescent="0.35">
      <c r="A1" s="4" t="s">
        <v>3</v>
      </c>
      <c r="B1" s="25" t="s">
        <v>38</v>
      </c>
      <c r="C1" s="10" t="s">
        <v>44</v>
      </c>
      <c r="D1" s="10" t="s">
        <v>43</v>
      </c>
      <c r="E1" s="10" t="s">
        <v>42</v>
      </c>
      <c r="F1" s="10" t="s">
        <v>5</v>
      </c>
      <c r="G1" s="10" t="s">
        <v>41</v>
      </c>
      <c r="H1" s="10" t="s">
        <v>40</v>
      </c>
      <c r="I1" s="10" t="s">
        <v>39</v>
      </c>
      <c r="J1" s="5" t="s">
        <v>7</v>
      </c>
      <c r="K1" s="5" t="s">
        <v>4</v>
      </c>
      <c r="L1" s="5" t="s">
        <v>13</v>
      </c>
      <c r="M1" s="1" t="s">
        <v>37</v>
      </c>
      <c r="N1" s="1" t="s">
        <v>2</v>
      </c>
      <c r="O1" s="1" t="s">
        <v>1</v>
      </c>
      <c r="P1" s="1" t="s">
        <v>36</v>
      </c>
      <c r="Q1" s="1" t="s">
        <v>9</v>
      </c>
      <c r="R1" s="3" t="s">
        <v>12</v>
      </c>
      <c r="S1" s="3" t="s">
        <v>0</v>
      </c>
      <c r="T1" s="3" t="s">
        <v>11</v>
      </c>
      <c r="U1" s="3" t="s">
        <v>10</v>
      </c>
      <c r="V1" s="3" t="s">
        <v>6</v>
      </c>
    </row>
    <row r="2" spans="1:68" customFormat="1" ht="16.5" x14ac:dyDescent="0.3">
      <c r="A2" s="3">
        <v>0</v>
      </c>
      <c r="B2" s="3"/>
      <c r="C2" s="35">
        <f>INTERCEPT($C$5:$C$12,$A$5:$A$12)</f>
        <v>18438.988095238095</v>
      </c>
      <c r="D2" s="35">
        <f>SLOPE($C$5:$C$12,$A$5:$A$12)</f>
        <v>523.80952380952385</v>
      </c>
      <c r="E2" s="3"/>
      <c r="F2" s="3"/>
      <c r="G2" s="3"/>
      <c r="H2" s="3"/>
      <c r="I2" s="3"/>
      <c r="J2" s="24">
        <f>C2</f>
        <v>18438.988095238095</v>
      </c>
      <c r="K2" s="24">
        <f>D2</f>
        <v>523.80952380952385</v>
      </c>
      <c r="L2" s="10"/>
      <c r="M2" s="5"/>
      <c r="N2" s="5"/>
      <c r="O2" s="5"/>
      <c r="P2" s="5"/>
      <c r="Q2" s="5"/>
      <c r="R2" s="3"/>
      <c r="AP2" s="3"/>
      <c r="AQ2" s="3"/>
      <c r="AR2" s="3"/>
      <c r="BL2" s="3"/>
      <c r="BM2" s="3"/>
      <c r="BN2" s="3"/>
      <c r="BO2" s="3"/>
      <c r="BP2" s="3"/>
    </row>
    <row r="3" spans="1:68" customFormat="1" ht="16.5" x14ac:dyDescent="0.3">
      <c r="A3" s="10">
        <v>1</v>
      </c>
      <c r="B3" s="12">
        <v>8000</v>
      </c>
      <c r="C3" s="34"/>
      <c r="D3" s="30">
        <f t="shared" ref="D3:D14" si="0">$C$2+$D$2*A3</f>
        <v>18962.797619047618</v>
      </c>
      <c r="E3" s="29">
        <f t="shared" ref="E3:E14" si="1">B3/D3</f>
        <v>0.42187867849015148</v>
      </c>
      <c r="F3" s="28">
        <f t="shared" ref="F3:F14" si="2">IF(MOD(A3,$C$37)&gt;0,MOD(A3,$C$37),$C$37)</f>
        <v>1</v>
      </c>
      <c r="G3" s="33">
        <f>AVERAGEIF($F$3:$F$30,F3,$E$3:$E$30)</f>
        <v>0.47168067193938779</v>
      </c>
      <c r="H3" s="33">
        <f>G3/AVERAGE($G$3:$G$6)</f>
        <v>0.47283758187169111</v>
      </c>
      <c r="I3" s="27">
        <f t="shared" ref="I3:I14" si="3">D3*VLOOKUP(F3,$F$3:$H$6,3,0)</f>
        <v>8966.3233717127368</v>
      </c>
      <c r="J3" s="32">
        <f>(1-$C$38)*SUM(J2:K2)+$C$38*B3/L3</f>
        <v>18860.614183470476</v>
      </c>
      <c r="K3" s="32">
        <f t="shared" ref="K3:K14" si="4">(1-$C$39)*K2+$C$39*(J3-J2)</f>
        <v>513.59118025180953</v>
      </c>
      <c r="L3" s="23">
        <f>H3</f>
        <v>0.47283758187169111</v>
      </c>
      <c r="M3" s="22">
        <f>(J2+K2)*L3</f>
        <v>8966.3233717127368</v>
      </c>
      <c r="N3" s="9">
        <f t="shared" ref="N3:N14" si="5">B3-M3</f>
        <v>-966.32337171273684</v>
      </c>
      <c r="O3" s="9">
        <f t="shared" ref="O3:O14" si="6">ABS(N3)</f>
        <v>966.32337171273684</v>
      </c>
      <c r="P3" s="9">
        <f t="shared" ref="P3:P14" si="7">O3/B3</f>
        <v>0.12079042146409211</v>
      </c>
      <c r="Q3" s="9">
        <f t="shared" ref="Q3:Q14" si="8">N3^2</f>
        <v>933780.85871827218</v>
      </c>
      <c r="R3" s="21">
        <f>SUM($N3:N3)</f>
        <v>-966.32337171273684</v>
      </c>
      <c r="S3" s="8">
        <f>AVERAGE(O$3:O3)</f>
        <v>966.32337171273684</v>
      </c>
      <c r="T3" s="8">
        <f>AVERAGE(P$3:P3)</f>
        <v>0.12079042146409211</v>
      </c>
      <c r="U3" s="8">
        <f>AVERAGE(Q$3:Q3)</f>
        <v>933780.85871827218</v>
      </c>
      <c r="V3" s="8">
        <f t="shared" ref="V3:V14" si="9">R3/S3</f>
        <v>-1</v>
      </c>
      <c r="AP3" s="3"/>
      <c r="AQ3" s="3"/>
      <c r="AR3" s="3"/>
      <c r="BL3" s="3"/>
      <c r="BM3" s="3"/>
      <c r="BN3" s="3"/>
      <c r="BO3" s="3"/>
      <c r="BP3" s="3"/>
    </row>
    <row r="4" spans="1:68" customFormat="1" ht="16.5" x14ac:dyDescent="0.3">
      <c r="A4" s="10">
        <v>2</v>
      </c>
      <c r="B4" s="12">
        <v>13000</v>
      </c>
      <c r="C4" s="34"/>
      <c r="D4" s="30">
        <f t="shared" si="0"/>
        <v>19486.607142857145</v>
      </c>
      <c r="E4" s="29">
        <f t="shared" si="1"/>
        <v>0.66712485681557843</v>
      </c>
      <c r="F4" s="28">
        <f t="shared" si="2"/>
        <v>2</v>
      </c>
      <c r="G4" s="33">
        <f>AVERAGEIF($F$3:$F$30,F4,$E$3:$E$30)</f>
        <v>0.68340443601506251</v>
      </c>
      <c r="H4" s="33">
        <f>G4/AVERAGE($G$3:$G$6)</f>
        <v>0.68508064923905398</v>
      </c>
      <c r="I4" s="27">
        <f t="shared" si="3"/>
        <v>13349.89747289496</v>
      </c>
      <c r="J4" s="32">
        <f t="shared" ref="J4:J14" si="10">(1-$C$38)*(J3+K3)+$C$38*(B4/L4)</f>
        <v>19354.288497775717</v>
      </c>
      <c r="K4" s="32">
        <f t="shared" si="4"/>
        <v>511.59949365715272</v>
      </c>
      <c r="L4" s="23">
        <f>H4</f>
        <v>0.68508064923905398</v>
      </c>
      <c r="M4" s="22">
        <f t="shared" ref="M4:M14" si="11">(J4+K4)*L4</f>
        <v>13609.735442881156</v>
      </c>
      <c r="N4" s="9">
        <f t="shared" si="5"/>
        <v>-609.7354428811559</v>
      </c>
      <c r="O4" s="9">
        <f t="shared" si="6"/>
        <v>609.7354428811559</v>
      </c>
      <c r="P4" s="9">
        <f t="shared" si="7"/>
        <v>4.6902726375473533E-2</v>
      </c>
      <c r="Q4" s="9">
        <f t="shared" si="8"/>
        <v>371777.31030547933</v>
      </c>
      <c r="R4" s="21">
        <f>SUM($N4:N4)</f>
        <v>-609.7354428811559</v>
      </c>
      <c r="S4" s="8">
        <f>AVERAGE(O$3:O4)</f>
        <v>788.02940729694637</v>
      </c>
      <c r="T4" s="8">
        <f>AVERAGE(P$3:P4)</f>
        <v>8.3846573919782813E-2</v>
      </c>
      <c r="U4" s="8">
        <f>AVERAGE(Q$3:Q4)</f>
        <v>652779.08451187576</v>
      </c>
      <c r="V4" s="8">
        <f t="shared" si="9"/>
        <v>-0.77374706734947329</v>
      </c>
      <c r="AP4" s="3"/>
      <c r="AQ4" s="3"/>
      <c r="AR4" s="3"/>
      <c r="BL4" s="3"/>
      <c r="BM4" s="3"/>
      <c r="BN4" s="3"/>
      <c r="BO4" s="3"/>
      <c r="BP4" s="3"/>
    </row>
    <row r="5" spans="1:68" customFormat="1" ht="16.5" x14ac:dyDescent="0.3">
      <c r="A5" s="10">
        <v>3</v>
      </c>
      <c r="B5" s="12">
        <v>23000</v>
      </c>
      <c r="C5" s="13">
        <f t="shared" ref="C5:C12" si="12">AVERAGE(AVERAGE(B3:B6),AVERAGE(B4:B7))</f>
        <v>19750</v>
      </c>
      <c r="D5" s="30">
        <f t="shared" si="0"/>
        <v>20010.416666666668</v>
      </c>
      <c r="E5" s="29">
        <f t="shared" si="1"/>
        <v>1.1494013534617387</v>
      </c>
      <c r="F5" s="28">
        <f t="shared" si="2"/>
        <v>3</v>
      </c>
      <c r="G5" s="33">
        <f>AVERAGEIF($F$3:$F$30,F5,$E$3:$E$30)</f>
        <v>1.1707081255011917</v>
      </c>
      <c r="H5" s="33">
        <f>G5/AVERAGE($G$3:$G$6)</f>
        <v>1.173579567853603</v>
      </c>
      <c r="I5" s="27">
        <f t="shared" si="3"/>
        <v>23483.816144237204</v>
      </c>
      <c r="J5" s="32">
        <f t="shared" si="10"/>
        <v>19852.501585746351</v>
      </c>
      <c r="K5" s="32">
        <f t="shared" si="4"/>
        <v>510.26085308850094</v>
      </c>
      <c r="L5" s="23">
        <f>H5</f>
        <v>1.173579567853603</v>
      </c>
      <c r="M5" s="22">
        <f t="shared" si="11"/>
        <v>23897.321943273386</v>
      </c>
      <c r="N5" s="9">
        <f t="shared" si="5"/>
        <v>-897.32194327338584</v>
      </c>
      <c r="O5" s="9">
        <f t="shared" si="6"/>
        <v>897.32194327338584</v>
      </c>
      <c r="P5" s="9">
        <f t="shared" si="7"/>
        <v>3.9013997533625472E-2</v>
      </c>
      <c r="Q5" s="9">
        <f t="shared" si="8"/>
        <v>805186.66987992544</v>
      </c>
      <c r="R5" s="21">
        <f>SUM($N5:N5)</f>
        <v>-897.32194327338584</v>
      </c>
      <c r="S5" s="8">
        <f>AVERAGE(O$3:O5)</f>
        <v>824.4602526224262</v>
      </c>
      <c r="T5" s="8">
        <f>AVERAGE(P$3:P5)</f>
        <v>6.8902381791063699E-2</v>
      </c>
      <c r="U5" s="8">
        <f>AVERAGE(Q$3:Q5)</f>
        <v>703581.6129678922</v>
      </c>
      <c r="V5" s="8">
        <f t="shared" si="9"/>
        <v>-1.0883750191949251</v>
      </c>
      <c r="Z5">
        <f>INTERCEPT($B$3:$B$30,$A$3:$A$30)</f>
        <v>12015.151515151514</v>
      </c>
      <c r="AA5">
        <f>SLOPE($B$3:$B$30,$A$3:$A$30)</f>
        <v>1548.951048951049</v>
      </c>
      <c r="AP5" s="3"/>
      <c r="AQ5" s="3"/>
      <c r="AR5" s="3"/>
      <c r="BL5" s="3"/>
      <c r="BM5" s="3"/>
      <c r="BN5" s="3"/>
      <c r="BO5" s="3"/>
      <c r="BP5" s="3"/>
    </row>
    <row r="6" spans="1:68" customFormat="1" ht="16.5" x14ac:dyDescent="0.3">
      <c r="A6" s="10">
        <v>4</v>
      </c>
      <c r="B6" s="12">
        <v>34000</v>
      </c>
      <c r="C6" s="13">
        <f t="shared" si="12"/>
        <v>20625</v>
      </c>
      <c r="D6" s="30">
        <f t="shared" si="0"/>
        <v>20534.226190476191</v>
      </c>
      <c r="E6" s="29">
        <f t="shared" si="1"/>
        <v>1.6557721574027102</v>
      </c>
      <c r="F6" s="28">
        <f t="shared" si="2"/>
        <v>4</v>
      </c>
      <c r="G6" s="33">
        <f>AVERAGEIF($F$3:$F$30,F6,$E$3:$E$30)</f>
        <v>1.6644198124048513</v>
      </c>
      <c r="H6" s="33">
        <f>G6/AVERAGE($G$3:$G$6)</f>
        <v>1.6685022010356516</v>
      </c>
      <c r="I6" s="27">
        <f t="shared" si="3"/>
        <v>34261.401595373449</v>
      </c>
      <c r="J6" s="32">
        <f t="shared" si="10"/>
        <v>20363.502205663528</v>
      </c>
      <c r="K6" s="32">
        <f t="shared" si="4"/>
        <v>510.3348297713685</v>
      </c>
      <c r="L6" s="23">
        <f>H6</f>
        <v>1.6685022010356516</v>
      </c>
      <c r="M6" s="22">
        <f t="shared" si="11"/>
        <v>34828.043037682626</v>
      </c>
      <c r="N6" s="9">
        <f t="shared" si="5"/>
        <v>-828.04303768262616</v>
      </c>
      <c r="O6" s="9">
        <f t="shared" si="6"/>
        <v>828.04303768262616</v>
      </c>
      <c r="P6" s="9">
        <f t="shared" si="7"/>
        <v>2.4354206990665477E-2</v>
      </c>
      <c r="Q6" s="9">
        <f t="shared" si="8"/>
        <v>685655.27225467109</v>
      </c>
      <c r="R6" s="21">
        <f>SUM($N6:N6)</f>
        <v>-828.04303768262616</v>
      </c>
      <c r="S6" s="8">
        <f>AVERAGE(O$3:O6)</f>
        <v>825.35594888747619</v>
      </c>
      <c r="T6" s="8">
        <f>AVERAGE(P$3:P6)</f>
        <v>5.7765338090964145E-2</v>
      </c>
      <c r="U6" s="8">
        <f>AVERAGE(Q$3:Q6)</f>
        <v>699100.02778958692</v>
      </c>
      <c r="V6" s="8">
        <f t="shared" si="9"/>
        <v>-1.0032556726570785</v>
      </c>
      <c r="Z6">
        <f>Z5+4*AA5</f>
        <v>18210.95571095571</v>
      </c>
      <c r="AP6" s="3"/>
      <c r="AQ6" s="3"/>
      <c r="AR6" s="3"/>
      <c r="BL6" s="3"/>
      <c r="BM6" s="3"/>
      <c r="BN6" s="3"/>
      <c r="BO6" s="3"/>
      <c r="BP6" s="3"/>
    </row>
    <row r="7" spans="1:68" customFormat="1" ht="16.5" x14ac:dyDescent="0.3">
      <c r="A7" s="10">
        <v>5</v>
      </c>
      <c r="B7" s="12">
        <v>10000</v>
      </c>
      <c r="C7" s="13">
        <f t="shared" si="12"/>
        <v>21250</v>
      </c>
      <c r="D7" s="30">
        <f t="shared" si="0"/>
        <v>21058.035714285714</v>
      </c>
      <c r="E7" s="29">
        <f t="shared" si="1"/>
        <v>0.47487810048759804</v>
      </c>
      <c r="F7" s="28">
        <f t="shared" si="2"/>
        <v>1</v>
      </c>
      <c r="G7" s="31">
        <f>AVERAGE(G3:G6)</f>
        <v>0.99755326146512346</v>
      </c>
      <c r="H7" s="31">
        <f>AVERAGE(H3:H6)</f>
        <v>1</v>
      </c>
      <c r="I7" s="27">
        <f t="shared" si="3"/>
        <v>9957.0306861105673</v>
      </c>
      <c r="J7" s="20">
        <f t="shared" si="10"/>
        <v>20899.111258422705</v>
      </c>
      <c r="K7" s="20">
        <f t="shared" si="4"/>
        <v>512.86225207014934</v>
      </c>
      <c r="L7" s="20">
        <f t="shared" ref="L7:L18" si="13">(1-$C$40)*L3+$C$40*(B3/SUM(J2:K2))</f>
        <v>0.46774169153353717</v>
      </c>
      <c r="M7" s="22">
        <f t="shared" si="11"/>
        <v>10015.272708869217</v>
      </c>
      <c r="N7" s="9">
        <f t="shared" si="5"/>
        <v>-15.27270886921724</v>
      </c>
      <c r="O7" s="9">
        <f t="shared" si="6"/>
        <v>15.27270886921724</v>
      </c>
      <c r="P7" s="9">
        <f t="shared" si="7"/>
        <v>1.5272708869217241E-3</v>
      </c>
      <c r="Q7" s="9">
        <f t="shared" si="8"/>
        <v>233.25563620386694</v>
      </c>
      <c r="R7" s="21">
        <f>SUM($N7:N7)</f>
        <v>-15.27270886921724</v>
      </c>
      <c r="S7" s="8">
        <f>AVERAGE(O$3:O7)</f>
        <v>663.33930088382442</v>
      </c>
      <c r="T7" s="8">
        <f>AVERAGE(P$3:P7)</f>
        <v>4.6517724650155662E-2</v>
      </c>
      <c r="U7" s="8">
        <f>AVERAGE(Q$3:Q7)</f>
        <v>559326.67335891037</v>
      </c>
      <c r="V7" s="8">
        <f t="shared" si="9"/>
        <v>-2.3023977094178028E-2</v>
      </c>
      <c r="AP7" s="3"/>
      <c r="AQ7" s="3"/>
      <c r="AR7" s="3"/>
      <c r="BL7" s="3"/>
      <c r="BM7" s="3"/>
      <c r="BN7" s="3"/>
      <c r="BO7" s="3"/>
      <c r="BP7" s="3"/>
    </row>
    <row r="8" spans="1:68" customFormat="1" ht="16.5" x14ac:dyDescent="0.3">
      <c r="A8" s="10">
        <v>6</v>
      </c>
      <c r="B8" s="12">
        <v>18000</v>
      </c>
      <c r="C8" s="13">
        <f t="shared" si="12"/>
        <v>21750</v>
      </c>
      <c r="D8" s="30">
        <f t="shared" si="0"/>
        <v>21581.845238095237</v>
      </c>
      <c r="E8" s="29">
        <f t="shared" si="1"/>
        <v>0.83403433772322977</v>
      </c>
      <c r="F8" s="28">
        <f t="shared" si="2"/>
        <v>2</v>
      </c>
      <c r="G8" s="28"/>
      <c r="H8" s="28"/>
      <c r="I8" s="27">
        <f t="shared" si="3"/>
        <v>14785.30454749107</v>
      </c>
      <c r="J8" s="20">
        <f t="shared" si="10"/>
        <v>21657.795361980083</v>
      </c>
      <c r="K8" s="20">
        <f t="shared" si="4"/>
        <v>537.44443721887217</v>
      </c>
      <c r="L8" s="20">
        <f t="shared" si="13"/>
        <v>0.68367211049412768</v>
      </c>
      <c r="M8" s="22">
        <f t="shared" si="11"/>
        <v>15174.266436441609</v>
      </c>
      <c r="N8" s="9">
        <f t="shared" si="5"/>
        <v>2825.7335635583913</v>
      </c>
      <c r="O8" s="9">
        <f t="shared" si="6"/>
        <v>2825.7335635583913</v>
      </c>
      <c r="P8" s="9">
        <f t="shared" si="7"/>
        <v>0.15698519797546617</v>
      </c>
      <c r="Q8" s="9">
        <f t="shared" si="8"/>
        <v>7984770.1722204052</v>
      </c>
      <c r="R8" s="21">
        <f>SUM($N8:N8)</f>
        <v>2825.7335635583913</v>
      </c>
      <c r="S8" s="8">
        <f>AVERAGE(O$3:O8)</f>
        <v>1023.7383446629188</v>
      </c>
      <c r="T8" s="8">
        <f>AVERAGE(P$3:P8)</f>
        <v>6.492897020437409E-2</v>
      </c>
      <c r="U8" s="8">
        <f>AVERAGE(Q$3:Q8)</f>
        <v>1796900.5898358263</v>
      </c>
      <c r="V8" s="8">
        <f t="shared" si="9"/>
        <v>2.7602107299095127</v>
      </c>
      <c r="AP8" s="3"/>
      <c r="AQ8" s="3"/>
      <c r="AR8" s="3"/>
      <c r="BL8" s="3"/>
      <c r="BM8" s="3"/>
      <c r="BN8" s="3"/>
      <c r="BO8" s="3"/>
      <c r="BP8" s="3"/>
    </row>
    <row r="9" spans="1:68" customFormat="1" ht="16.5" x14ac:dyDescent="0.3">
      <c r="A9" s="10">
        <v>7</v>
      </c>
      <c r="B9" s="12">
        <v>23000</v>
      </c>
      <c r="C9" s="13">
        <f t="shared" si="12"/>
        <v>22500</v>
      </c>
      <c r="D9" s="30">
        <f t="shared" si="0"/>
        <v>22105.654761904763</v>
      </c>
      <c r="E9" s="29">
        <f t="shared" si="1"/>
        <v>1.0404577583305283</v>
      </c>
      <c r="F9" s="28">
        <f t="shared" si="2"/>
        <v>3</v>
      </c>
      <c r="G9" s="28"/>
      <c r="H9" s="28"/>
      <c r="I9" s="27">
        <f t="shared" si="3"/>
        <v>25942.744762597133</v>
      </c>
      <c r="J9" s="20">
        <f t="shared" si="10"/>
        <v>22066.70818527904</v>
      </c>
      <c r="K9" s="20">
        <f t="shared" si="4"/>
        <v>524.59127582688063</v>
      </c>
      <c r="L9" s="20">
        <f t="shared" si="13"/>
        <v>1.1719979610100058</v>
      </c>
      <c r="M9" s="22">
        <f t="shared" si="11"/>
        <v>26476.956904982584</v>
      </c>
      <c r="N9" s="9">
        <f t="shared" si="5"/>
        <v>-3476.9569049825841</v>
      </c>
      <c r="O9" s="9">
        <f t="shared" si="6"/>
        <v>3476.9569049825841</v>
      </c>
      <c r="P9" s="9">
        <f t="shared" si="7"/>
        <v>0.15117203934706888</v>
      </c>
      <c r="Q9" s="9">
        <f t="shared" si="8"/>
        <v>12089229.31910607</v>
      </c>
      <c r="R9" s="21">
        <f>SUM($N9:N9)</f>
        <v>-3476.9569049825841</v>
      </c>
      <c r="S9" s="8">
        <f>AVERAGE(O$3:O9)</f>
        <v>1374.1981389942996</v>
      </c>
      <c r="T9" s="8">
        <f>AVERAGE(P$3:P9)</f>
        <v>7.7249408653330492E-2</v>
      </c>
      <c r="U9" s="8">
        <f>AVERAGE(Q$3:Q9)</f>
        <v>3267233.2654458615</v>
      </c>
      <c r="V9" s="8">
        <f t="shared" si="9"/>
        <v>-2.5301714551346857</v>
      </c>
      <c r="AP9" s="3"/>
      <c r="AQ9" s="3"/>
      <c r="AR9" s="3"/>
      <c r="BL9" s="3"/>
      <c r="BM9" s="3"/>
      <c r="BN9" s="3"/>
      <c r="BO9" s="3"/>
      <c r="BP9" s="3"/>
    </row>
    <row r="10" spans="1:68" customFormat="1" ht="16.5" x14ac:dyDescent="0.3">
      <c r="A10" s="10">
        <v>8</v>
      </c>
      <c r="B10" s="12">
        <v>38000</v>
      </c>
      <c r="C10" s="13">
        <f t="shared" si="12"/>
        <v>22125</v>
      </c>
      <c r="D10" s="30">
        <f t="shared" si="0"/>
        <v>22629.464285714286</v>
      </c>
      <c r="E10" s="29">
        <f t="shared" si="1"/>
        <v>1.6792266719274018</v>
      </c>
      <c r="F10" s="28">
        <f t="shared" si="2"/>
        <v>4</v>
      </c>
      <c r="G10" s="28"/>
      <c r="H10" s="28"/>
      <c r="I10" s="27">
        <f t="shared" si="3"/>
        <v>37757.310968971957</v>
      </c>
      <c r="J10" s="20">
        <f t="shared" si="10"/>
        <v>22600.397629850366</v>
      </c>
      <c r="K10" s="20">
        <f t="shared" si="4"/>
        <v>525.50109270132521</v>
      </c>
      <c r="L10" s="20">
        <f t="shared" si="13"/>
        <v>1.6686234323848466</v>
      </c>
      <c r="M10" s="22">
        <f t="shared" si="11"/>
        <v>38588.416503408538</v>
      </c>
      <c r="N10" s="9">
        <f t="shared" si="5"/>
        <v>-588.41650340853812</v>
      </c>
      <c r="O10" s="9">
        <f t="shared" si="6"/>
        <v>588.41650340853812</v>
      </c>
      <c r="P10" s="9">
        <f t="shared" si="7"/>
        <v>1.5484644826540477E-2</v>
      </c>
      <c r="Q10" s="9">
        <f t="shared" si="8"/>
        <v>346233.98148353014</v>
      </c>
      <c r="R10" s="21">
        <f>SUM($N10:N10)</f>
        <v>-588.41650340853812</v>
      </c>
      <c r="S10" s="8">
        <f>AVERAGE(O$3:O10)</f>
        <v>1275.9754345460794</v>
      </c>
      <c r="T10" s="8">
        <f>AVERAGE(P$3:P10)</f>
        <v>6.9528813174981732E-2</v>
      </c>
      <c r="U10" s="8">
        <f>AVERAGE(Q$3:Q10)</f>
        <v>2902108.35495057</v>
      </c>
      <c r="V10" s="8">
        <f t="shared" si="9"/>
        <v>-0.46115033838238723</v>
      </c>
      <c r="AP10" s="3"/>
      <c r="AQ10" s="3"/>
      <c r="AR10" s="3"/>
      <c r="BL10" s="3"/>
      <c r="BM10" s="3"/>
      <c r="BN10" s="3"/>
      <c r="BO10" s="3"/>
      <c r="BP10" s="3"/>
    </row>
    <row r="11" spans="1:68" customFormat="1" ht="16.5" x14ac:dyDescent="0.3">
      <c r="A11" s="10">
        <v>9</v>
      </c>
      <c r="B11" s="12">
        <v>12000</v>
      </c>
      <c r="C11" s="13">
        <f t="shared" si="12"/>
        <v>22625</v>
      </c>
      <c r="D11" s="30">
        <f t="shared" si="0"/>
        <v>23153.273809523809</v>
      </c>
      <c r="E11" s="29">
        <f t="shared" si="1"/>
        <v>0.51828523684041394</v>
      </c>
      <c r="F11" s="28">
        <f t="shared" si="2"/>
        <v>1</v>
      </c>
      <c r="G11" s="28"/>
      <c r="H11" s="28"/>
      <c r="I11" s="27">
        <f t="shared" si="3"/>
        <v>10947.738000508396</v>
      </c>
      <c r="J11" s="20">
        <f t="shared" si="10"/>
        <v>23249.264228204611</v>
      </c>
      <c r="K11" s="20">
        <f t="shared" si="4"/>
        <v>537.83764326661719</v>
      </c>
      <c r="L11" s="20">
        <f t="shared" si="13"/>
        <v>0.46887438293018324</v>
      </c>
      <c r="M11" s="22">
        <f t="shared" si="11"/>
        <v>11153.162711683479</v>
      </c>
      <c r="N11" s="9">
        <f t="shared" si="5"/>
        <v>846.83728831652115</v>
      </c>
      <c r="O11" s="9">
        <f t="shared" si="6"/>
        <v>846.83728831652115</v>
      </c>
      <c r="P11" s="9">
        <f t="shared" si="7"/>
        <v>7.0569774026376764E-2</v>
      </c>
      <c r="Q11" s="9">
        <f t="shared" si="8"/>
        <v>717133.39288327878</v>
      </c>
      <c r="R11" s="21">
        <f>SUM($N11:N11)</f>
        <v>846.83728831652115</v>
      </c>
      <c r="S11" s="8">
        <f>AVERAGE(O$3:O11)</f>
        <v>1228.2934182983508</v>
      </c>
      <c r="T11" s="8">
        <f>AVERAGE(P$3:P11)</f>
        <v>6.9644475491803401E-2</v>
      </c>
      <c r="U11" s="8">
        <f>AVERAGE(Q$3:Q11)</f>
        <v>2659333.3591653155</v>
      </c>
      <c r="V11" s="8">
        <f t="shared" si="9"/>
        <v>0.68944217700825083</v>
      </c>
      <c r="AP11" s="3"/>
      <c r="AQ11" s="3"/>
      <c r="AR11" s="3"/>
      <c r="BL11" s="3"/>
      <c r="BM11" s="3"/>
      <c r="BN11" s="3"/>
      <c r="BO11" s="3"/>
      <c r="BP11" s="3"/>
    </row>
    <row r="12" spans="1:68" customFormat="1" ht="16.5" x14ac:dyDescent="0.3">
      <c r="A12" s="10">
        <v>10</v>
      </c>
      <c r="B12" s="12">
        <v>13000</v>
      </c>
      <c r="C12" s="13">
        <f t="shared" si="12"/>
        <v>24125</v>
      </c>
      <c r="D12" s="30">
        <f t="shared" si="0"/>
        <v>23677.083333333336</v>
      </c>
      <c r="E12" s="29">
        <f t="shared" si="1"/>
        <v>0.54905411350637923</v>
      </c>
      <c r="F12" s="28">
        <f t="shared" si="2"/>
        <v>2</v>
      </c>
      <c r="G12" s="28"/>
      <c r="H12" s="28"/>
      <c r="I12" s="27">
        <f t="shared" si="3"/>
        <v>16220.711622087187</v>
      </c>
      <c r="J12" s="20">
        <f t="shared" si="10"/>
        <v>23527.154655343576</v>
      </c>
      <c r="K12" s="20">
        <f t="shared" si="4"/>
        <v>511.84292165385204</v>
      </c>
      <c r="L12" s="20">
        <f t="shared" si="13"/>
        <v>0.69937001371911456</v>
      </c>
      <c r="M12" s="22">
        <f t="shared" si="11"/>
        <v>16812.154065218456</v>
      </c>
      <c r="N12" s="9">
        <f t="shared" si="5"/>
        <v>-3812.1540652184558</v>
      </c>
      <c r="O12" s="9">
        <f t="shared" si="6"/>
        <v>3812.1540652184558</v>
      </c>
      <c r="P12" s="9">
        <f t="shared" si="7"/>
        <v>0.29324262040141968</v>
      </c>
      <c r="Q12" s="9">
        <f t="shared" si="8"/>
        <v>14532518.616961598</v>
      </c>
      <c r="R12" s="21">
        <f>SUM($N12:N12)</f>
        <v>-3812.1540652184558</v>
      </c>
      <c r="S12" s="8">
        <f>AVERAGE(O$3:O12)</f>
        <v>1486.6794829903613</v>
      </c>
      <c r="T12" s="8">
        <f>AVERAGE(P$3:P12)</f>
        <v>9.2004289982765025E-2</v>
      </c>
      <c r="U12" s="8">
        <f>AVERAGE(Q$3:Q12)</f>
        <v>3846651.8849449442</v>
      </c>
      <c r="V12" s="8">
        <f t="shared" si="9"/>
        <v>-2.5642070862177704</v>
      </c>
      <c r="AP12" s="3"/>
      <c r="AQ12" s="3"/>
      <c r="AR12" s="3"/>
      <c r="BL12" s="3"/>
      <c r="BM12" s="3"/>
      <c r="BN12" s="3"/>
      <c r="BO12" s="3"/>
      <c r="BP12" s="3"/>
    </row>
    <row r="13" spans="1:68" customFormat="1" ht="16.5" x14ac:dyDescent="0.3">
      <c r="A13" s="10">
        <v>11</v>
      </c>
      <c r="B13" s="12">
        <v>32000</v>
      </c>
      <c r="C13" s="13"/>
      <c r="D13" s="30">
        <f t="shared" si="0"/>
        <v>24200.892857142859</v>
      </c>
      <c r="E13" s="29">
        <f t="shared" si="1"/>
        <v>1.3222652647113078</v>
      </c>
      <c r="F13" s="28">
        <f t="shared" si="2"/>
        <v>3</v>
      </c>
      <c r="G13" s="28"/>
      <c r="H13" s="28"/>
      <c r="I13" s="27">
        <f t="shared" si="3"/>
        <v>28401.673380957061</v>
      </c>
      <c r="J13" s="20">
        <f t="shared" si="10"/>
        <v>24218.234565936938</v>
      </c>
      <c r="K13" s="20">
        <f t="shared" si="4"/>
        <v>529.76662054780309</v>
      </c>
      <c r="L13" s="20">
        <f t="shared" si="13"/>
        <v>1.1584239883201588</v>
      </c>
      <c r="M13" s="22">
        <f t="shared" si="11"/>
        <v>28668.678237399676</v>
      </c>
      <c r="N13" s="9">
        <f t="shared" si="5"/>
        <v>3331.3217626003243</v>
      </c>
      <c r="O13" s="9">
        <f t="shared" si="6"/>
        <v>3331.3217626003243</v>
      </c>
      <c r="P13" s="9">
        <f t="shared" si="7"/>
        <v>0.10410380508126013</v>
      </c>
      <c r="Q13" s="9">
        <f t="shared" si="8"/>
        <v>11097704.685974531</v>
      </c>
      <c r="R13" s="21">
        <f>SUM($N13:N13)</f>
        <v>3331.3217626003243</v>
      </c>
      <c r="S13" s="8">
        <f>AVERAGE(O$3:O13)</f>
        <v>1654.3742356821763</v>
      </c>
      <c r="T13" s="8">
        <f>AVERAGE(P$3:P13)</f>
        <v>9.3104245900810026E-2</v>
      </c>
      <c r="U13" s="8">
        <f>AVERAGE(Q$3:Q13)</f>
        <v>4505838.5032203607</v>
      </c>
      <c r="V13" s="8">
        <f t="shared" si="9"/>
        <v>2.0136446099976064</v>
      </c>
      <c r="AP13" s="3"/>
      <c r="AQ13" s="3"/>
      <c r="AR13" s="3"/>
      <c r="BL13" s="3"/>
      <c r="BM13" s="3"/>
      <c r="BN13" s="3"/>
      <c r="BO13" s="3"/>
      <c r="BP13" s="3"/>
    </row>
    <row r="14" spans="1:68" customFormat="1" ht="16.5" x14ac:dyDescent="0.3">
      <c r="A14" s="10">
        <v>12</v>
      </c>
      <c r="B14" s="12">
        <v>41000</v>
      </c>
      <c r="C14" s="13"/>
      <c r="D14" s="30">
        <f t="shared" si="0"/>
        <v>24724.702380952382</v>
      </c>
      <c r="E14" s="29">
        <f t="shared" si="1"/>
        <v>1.6582606078844417</v>
      </c>
      <c r="F14" s="28">
        <f t="shared" si="2"/>
        <v>4</v>
      </c>
      <c r="G14" s="28"/>
      <c r="H14" s="28"/>
      <c r="I14" s="27">
        <f t="shared" si="3"/>
        <v>41253.220342570465</v>
      </c>
      <c r="J14" s="20">
        <f t="shared" si="10"/>
        <v>24738.169972669231</v>
      </c>
      <c r="K14" s="20">
        <f t="shared" si="4"/>
        <v>528.78349916625211</v>
      </c>
      <c r="L14" s="20">
        <f t="shared" si="13"/>
        <v>1.6699674380791549</v>
      </c>
      <c r="M14" s="22">
        <f t="shared" si="11"/>
        <v>42194.989557426314</v>
      </c>
      <c r="N14" s="9">
        <f t="shared" si="5"/>
        <v>-1194.9895574263137</v>
      </c>
      <c r="O14" s="9">
        <f t="shared" si="6"/>
        <v>1194.9895574263137</v>
      </c>
      <c r="P14" s="9">
        <f t="shared" si="7"/>
        <v>2.9146086766495456E-2</v>
      </c>
      <c r="Q14" s="9">
        <f t="shared" si="8"/>
        <v>1428000.042357937</v>
      </c>
      <c r="R14" s="21">
        <f>SUM($N14:N14)</f>
        <v>-1194.9895574263137</v>
      </c>
      <c r="S14" s="8">
        <f>AVERAGE(O$3:O14)</f>
        <v>1616.0921791608544</v>
      </c>
      <c r="T14" s="8">
        <f>AVERAGE(P$3:P14)</f>
        <v>8.7774399306283821E-2</v>
      </c>
      <c r="U14" s="8">
        <f>AVERAGE(Q$3:Q14)</f>
        <v>4249351.9648151593</v>
      </c>
      <c r="V14" s="8">
        <f t="shared" si="9"/>
        <v>-0.7394315577016185</v>
      </c>
      <c r="AP14" s="3"/>
      <c r="AQ14" s="3"/>
      <c r="AR14" s="3"/>
      <c r="BL14" s="3"/>
      <c r="BM14" s="3"/>
      <c r="BN14" s="3"/>
      <c r="BO14" s="3"/>
      <c r="BP14" s="3"/>
    </row>
    <row r="15" spans="1:68" customFormat="1" ht="16.5" x14ac:dyDescent="0.3">
      <c r="A15" s="10">
        <v>13</v>
      </c>
      <c r="L15" s="20">
        <f t="shared" si="13"/>
        <v>0.47387681989765784</v>
      </c>
      <c r="M15" s="22">
        <f>($J$14+$K$14*(A15-$A$14))*L15</f>
        <v>11973.423559735484</v>
      </c>
      <c r="AP15" s="3"/>
      <c r="AQ15" s="3"/>
      <c r="AR15" s="3"/>
      <c r="BL15" s="3"/>
      <c r="BM15" s="3"/>
      <c r="BN15" s="3"/>
      <c r="BO15" s="3"/>
      <c r="BP15" s="3"/>
    </row>
    <row r="16" spans="1:68" customFormat="1" ht="16.5" x14ac:dyDescent="0.3">
      <c r="A16" s="10">
        <v>14</v>
      </c>
      <c r="L16" s="20">
        <f t="shared" si="13"/>
        <v>0.6840844788026077</v>
      </c>
      <c r="M16" s="22">
        <f>($J$14+$K$14*(A16-$A$14))*L16</f>
        <v>17646.463281136883</v>
      </c>
      <c r="AP16" s="3"/>
      <c r="AQ16" s="3"/>
      <c r="AR16" s="3"/>
      <c r="BL16" s="3"/>
      <c r="BM16" s="3"/>
      <c r="BN16" s="3"/>
      <c r="BO16" s="3"/>
      <c r="BP16" s="3"/>
    </row>
    <row r="17" spans="1:68" ht="16.5" x14ac:dyDescent="0.3">
      <c r="A17" s="10">
        <v>15</v>
      </c>
      <c r="B17"/>
      <c r="C17"/>
      <c r="D17"/>
      <c r="E17"/>
      <c r="F17"/>
      <c r="G17"/>
      <c r="H17"/>
      <c r="I17"/>
      <c r="J17"/>
      <c r="K17"/>
      <c r="L17" s="20">
        <f t="shared" si="13"/>
        <v>1.1756986210844202</v>
      </c>
      <c r="M17" s="22">
        <f>($J$14+$K$14*(A17-$A$14))*L17</f>
        <v>30949.702417485096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68" ht="16.5" x14ac:dyDescent="0.3">
      <c r="A18" s="10">
        <v>16</v>
      </c>
      <c r="B18"/>
      <c r="C18"/>
      <c r="D18"/>
      <c r="E18"/>
      <c r="F18"/>
      <c r="G18"/>
      <c r="H18"/>
      <c r="I18"/>
      <c r="J18"/>
      <c r="K18"/>
      <c r="L18" s="20">
        <f t="shared" si="13"/>
        <v>1.6686406394561084</v>
      </c>
      <c r="M18" s="22">
        <f>($J$14+$K$14*(A18-$A$14))*L18</f>
        <v>44808.514306899138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68" ht="16.5" x14ac:dyDescent="0.3">
      <c r="A19" s="10">
        <v>17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68" ht="16.5" x14ac:dyDescent="0.3">
      <c r="A20" s="10">
        <v>18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68" ht="16.5" x14ac:dyDescent="0.3">
      <c r="A21" s="10">
        <v>19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68" ht="16.5" x14ac:dyDescent="0.3">
      <c r="A22" s="10">
        <v>20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68" ht="16.5" x14ac:dyDescent="0.3">
      <c r="A23" s="10">
        <v>21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68" ht="16.5" x14ac:dyDescent="0.3">
      <c r="A24" s="10">
        <v>22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68" ht="16.5" x14ac:dyDescent="0.3">
      <c r="A25" s="10">
        <v>23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68" ht="16.5" x14ac:dyDescent="0.3">
      <c r="A26" s="10">
        <v>24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68" ht="16.5" x14ac:dyDescent="0.3">
      <c r="A27" s="10">
        <v>25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68" ht="16.5" x14ac:dyDescent="0.3">
      <c r="A28" s="10">
        <v>26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68" ht="16.5" x14ac:dyDescent="0.3">
      <c r="A29" s="10">
        <v>27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68" ht="16.5" x14ac:dyDescent="0.3">
      <c r="A30" s="10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68" ht="16.5" x14ac:dyDescent="0.3">
      <c r="A31" s="10">
        <v>29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BL31"/>
      <c r="BM31"/>
      <c r="BN31"/>
      <c r="BO31"/>
      <c r="BP31"/>
    </row>
    <row r="32" spans="1:68" ht="16.5" x14ac:dyDescent="0.3">
      <c r="A32" s="10">
        <v>30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BL32"/>
      <c r="BM32"/>
      <c r="BN32"/>
      <c r="BO32"/>
      <c r="BP32"/>
    </row>
    <row r="33" spans="1:68" ht="16.5" x14ac:dyDescent="0.3">
      <c r="A33" s="10">
        <v>31</v>
      </c>
      <c r="D33"/>
      <c r="E33"/>
      <c r="F33"/>
      <c r="G33"/>
      <c r="H33"/>
      <c r="I33"/>
      <c r="L33"/>
      <c r="M33"/>
      <c r="N33"/>
      <c r="O33"/>
      <c r="P33"/>
      <c r="Q33"/>
      <c r="R33"/>
      <c r="S33"/>
      <c r="T33"/>
      <c r="U33"/>
      <c r="V33"/>
      <c r="W33"/>
      <c r="BL33"/>
      <c r="BM33"/>
      <c r="BN33"/>
      <c r="BO33"/>
      <c r="BP33"/>
    </row>
    <row r="34" spans="1:68" ht="16.5" x14ac:dyDescent="0.3">
      <c r="A34" s="10">
        <v>32</v>
      </c>
      <c r="D34"/>
      <c r="E34"/>
      <c r="F34"/>
      <c r="G34"/>
      <c r="H34"/>
      <c r="I34"/>
      <c r="L34"/>
      <c r="M34"/>
      <c r="N34"/>
      <c r="O34"/>
      <c r="P34"/>
      <c r="Q34"/>
      <c r="R34"/>
      <c r="S34"/>
      <c r="T34"/>
      <c r="U34"/>
      <c r="V34"/>
      <c r="W34"/>
      <c r="BL34"/>
      <c r="BM34"/>
      <c r="BN34"/>
      <c r="BO34"/>
      <c r="BP34"/>
    </row>
    <row r="35" spans="1:68" x14ac:dyDescent="0.25">
      <c r="A35"/>
      <c r="E35"/>
      <c r="F35"/>
      <c r="G35"/>
      <c r="H35"/>
      <c r="I35"/>
      <c r="L35"/>
      <c r="M35"/>
      <c r="N35"/>
      <c r="O35"/>
      <c r="P35"/>
      <c r="Q35"/>
      <c r="R35"/>
      <c r="S35"/>
      <c r="T35"/>
      <c r="U35"/>
      <c r="V35"/>
      <c r="W35"/>
      <c r="BL35"/>
      <c r="BM35"/>
      <c r="BN35"/>
      <c r="BO35"/>
      <c r="BP35"/>
    </row>
    <row r="36" spans="1:68" x14ac:dyDescent="0.25">
      <c r="A36"/>
      <c r="BL36"/>
      <c r="BM36"/>
      <c r="BN36"/>
      <c r="BO36"/>
      <c r="BP36"/>
    </row>
    <row r="37" spans="1:68" x14ac:dyDescent="0.25">
      <c r="A37"/>
      <c r="B37" s="3" t="s">
        <v>8</v>
      </c>
      <c r="C37" s="26">
        <v>4</v>
      </c>
      <c r="BL37"/>
      <c r="BM37"/>
      <c r="BN37"/>
      <c r="BO37"/>
      <c r="BP37"/>
    </row>
    <row r="38" spans="1:68" x14ac:dyDescent="0.25">
      <c r="A38"/>
      <c r="B38" s="3" t="s">
        <v>25</v>
      </c>
      <c r="C38" s="14">
        <v>0.05</v>
      </c>
      <c r="BL38"/>
      <c r="BM38"/>
      <c r="BN38"/>
      <c r="BO38"/>
      <c r="BP38"/>
    </row>
    <row r="39" spans="1:68" x14ac:dyDescent="0.25">
      <c r="A39"/>
      <c r="B39" s="3" t="s">
        <v>23</v>
      </c>
      <c r="C39" s="14">
        <v>0.1</v>
      </c>
      <c r="BL39"/>
      <c r="BM39"/>
      <c r="BN39"/>
      <c r="BO39"/>
      <c r="BP39"/>
    </row>
    <row r="40" spans="1:68" x14ac:dyDescent="0.25">
      <c r="A40"/>
      <c r="B40" s="3" t="s">
        <v>24</v>
      </c>
      <c r="C40" s="14">
        <v>0.1</v>
      </c>
      <c r="BL40"/>
      <c r="BM40"/>
      <c r="BN40"/>
      <c r="BO40"/>
      <c r="BP40"/>
    </row>
    <row r="41" spans="1:68" x14ac:dyDescent="0.25">
      <c r="A41"/>
      <c r="BL41"/>
      <c r="BM41"/>
      <c r="BN41"/>
      <c r="BO41"/>
      <c r="BP41"/>
    </row>
    <row r="42" spans="1:68" x14ac:dyDescent="0.25">
      <c r="A42"/>
      <c r="B42" s="3" t="s">
        <v>16</v>
      </c>
      <c r="J42"/>
      <c r="K42"/>
      <c r="L42"/>
      <c r="BL42"/>
      <c r="BM42"/>
      <c r="BN42"/>
      <c r="BO42"/>
      <c r="BP42"/>
    </row>
    <row r="43" spans="1:68" x14ac:dyDescent="0.25">
      <c r="A43"/>
      <c r="B43" s="3" t="s">
        <v>17</v>
      </c>
      <c r="J43" s="8"/>
      <c r="K43"/>
      <c r="L43"/>
      <c r="BL43"/>
      <c r="BM43"/>
      <c r="BN43"/>
      <c r="BO43"/>
      <c r="BP43"/>
    </row>
    <row r="44" spans="1:68" x14ac:dyDescent="0.25">
      <c r="A44"/>
      <c r="B44" s="3" t="s">
        <v>18</v>
      </c>
      <c r="J44"/>
      <c r="K44"/>
      <c r="L44"/>
      <c r="BL44"/>
      <c r="BM44"/>
      <c r="BN44"/>
      <c r="BO44"/>
      <c r="BP44"/>
    </row>
    <row r="45" spans="1:68" x14ac:dyDescent="0.25">
      <c r="A45"/>
      <c r="B45" s="11" t="s">
        <v>14</v>
      </c>
      <c r="C45" s="11"/>
      <c r="D45" s="11"/>
      <c r="E45" s="11"/>
      <c r="F45" s="11"/>
      <c r="G45" s="11"/>
      <c r="H45" s="11"/>
      <c r="I45" s="11"/>
      <c r="J45"/>
      <c r="K45"/>
      <c r="L45"/>
      <c r="BL45"/>
      <c r="BM45"/>
      <c r="BN45"/>
      <c r="BO45"/>
      <c r="BP45"/>
    </row>
    <row r="46" spans="1:68" x14ac:dyDescent="0.25">
      <c r="A46"/>
      <c r="B46" t="s">
        <v>19</v>
      </c>
      <c r="C46"/>
      <c r="D46"/>
      <c r="E46"/>
      <c r="F46"/>
      <c r="G46"/>
      <c r="H46"/>
      <c r="I46"/>
      <c r="J46"/>
      <c r="K46"/>
      <c r="L46"/>
      <c r="BL46"/>
      <c r="BM46"/>
      <c r="BN46"/>
      <c r="BO46"/>
      <c r="BP46"/>
    </row>
    <row r="47" spans="1:68" x14ac:dyDescent="0.25">
      <c r="A47"/>
      <c r="B47" t="s">
        <v>15</v>
      </c>
      <c r="C47"/>
      <c r="D47"/>
      <c r="E47"/>
      <c r="F47"/>
      <c r="G47"/>
      <c r="H47"/>
      <c r="I47"/>
      <c r="J47"/>
      <c r="K47"/>
      <c r="L47"/>
      <c r="BL47"/>
      <c r="BM47"/>
      <c r="BN47"/>
      <c r="BO47"/>
      <c r="BP47"/>
    </row>
    <row r="48" spans="1:68" x14ac:dyDescent="0.25">
      <c r="A48"/>
      <c r="B48" t="s">
        <v>20</v>
      </c>
      <c r="C48"/>
      <c r="D48"/>
      <c r="E48"/>
      <c r="F48"/>
      <c r="G48"/>
      <c r="H48"/>
      <c r="I48"/>
      <c r="J48"/>
      <c r="K48"/>
      <c r="L48"/>
      <c r="BL48"/>
      <c r="BM48"/>
      <c r="BN48"/>
      <c r="BO48"/>
      <c r="BP48"/>
    </row>
    <row r="49" spans="1:68" x14ac:dyDescent="0.25">
      <c r="A49"/>
      <c r="B49" t="s">
        <v>21</v>
      </c>
      <c r="C49"/>
      <c r="D49"/>
      <c r="E49"/>
      <c r="F49"/>
      <c r="G49"/>
      <c r="H49"/>
      <c r="I49"/>
      <c r="J49"/>
      <c r="K49"/>
      <c r="L49"/>
      <c r="BL49"/>
      <c r="BM49"/>
      <c r="BN49"/>
      <c r="BO49"/>
      <c r="BP49"/>
    </row>
    <row r="50" spans="1:68" x14ac:dyDescent="0.25">
      <c r="A50"/>
      <c r="B50" t="s">
        <v>22</v>
      </c>
      <c r="C50"/>
      <c r="D50"/>
      <c r="E50"/>
      <c r="F50"/>
      <c r="G50"/>
      <c r="H50"/>
      <c r="I50"/>
      <c r="J50"/>
      <c r="K50"/>
      <c r="L50"/>
      <c r="BL50"/>
      <c r="BM50"/>
      <c r="BN50"/>
      <c r="BO50"/>
      <c r="BP50"/>
    </row>
    <row r="51" spans="1:68" x14ac:dyDescent="0.25">
      <c r="A51"/>
      <c r="B51"/>
      <c r="C51"/>
      <c r="D51"/>
      <c r="E51"/>
      <c r="F51"/>
      <c r="G51"/>
      <c r="H51"/>
      <c r="I51"/>
      <c r="J51"/>
      <c r="K51"/>
      <c r="L51"/>
      <c r="BL51"/>
      <c r="BM51"/>
      <c r="BN51"/>
      <c r="BO51"/>
      <c r="BP51"/>
    </row>
    <row r="52" spans="1:68" x14ac:dyDescent="0.25">
      <c r="A52"/>
      <c r="B52"/>
      <c r="C52"/>
      <c r="D52"/>
      <c r="E52"/>
      <c r="F52"/>
      <c r="G52"/>
      <c r="H52"/>
      <c r="I52"/>
      <c r="J52"/>
      <c r="K52"/>
      <c r="L52"/>
      <c r="BL52"/>
      <c r="BM52"/>
      <c r="BN52"/>
      <c r="BO52"/>
      <c r="BP52"/>
    </row>
    <row r="53" spans="1:68" x14ac:dyDescent="0.25">
      <c r="A53"/>
      <c r="B53"/>
      <c r="C53"/>
      <c r="D53"/>
      <c r="E53"/>
      <c r="F53"/>
      <c r="G53"/>
      <c r="H53"/>
      <c r="I53"/>
      <c r="J53"/>
      <c r="K53"/>
      <c r="L53"/>
      <c r="BL53"/>
      <c r="BM53"/>
      <c r="BN53"/>
      <c r="BO53"/>
      <c r="BP53"/>
    </row>
    <row r="54" spans="1:68" x14ac:dyDescent="0.25">
      <c r="A54"/>
      <c r="B54"/>
      <c r="C54"/>
      <c r="D54"/>
      <c r="E54"/>
      <c r="F54"/>
      <c r="G54"/>
      <c r="H54"/>
      <c r="I54"/>
      <c r="J54"/>
      <c r="K54"/>
      <c r="L54"/>
      <c r="BL54"/>
      <c r="BM54"/>
      <c r="BN54"/>
      <c r="BO54"/>
      <c r="BP54"/>
    </row>
    <row r="55" spans="1:68" x14ac:dyDescent="0.25">
      <c r="A55"/>
      <c r="B55"/>
      <c r="C55"/>
      <c r="D55"/>
      <c r="E55"/>
      <c r="F55"/>
      <c r="G55"/>
      <c r="H55"/>
      <c r="I55"/>
      <c r="J55"/>
      <c r="K55"/>
      <c r="L55"/>
      <c r="BL55"/>
      <c r="BM55"/>
      <c r="BN55"/>
      <c r="BO55"/>
      <c r="BP55"/>
    </row>
    <row r="56" spans="1:68" x14ac:dyDescent="0.25">
      <c r="A56"/>
      <c r="B56"/>
      <c r="C56"/>
      <c r="D56"/>
      <c r="E56"/>
      <c r="F56"/>
      <c r="G56"/>
      <c r="H56"/>
      <c r="I56"/>
      <c r="J56"/>
      <c r="K56"/>
      <c r="L56"/>
      <c r="BL56"/>
      <c r="BM56"/>
      <c r="BN56"/>
      <c r="BO56"/>
      <c r="BP56"/>
    </row>
    <row r="57" spans="1:68" x14ac:dyDescent="0.25">
      <c r="A57"/>
      <c r="B57"/>
      <c r="C57"/>
      <c r="D57"/>
      <c r="E57"/>
      <c r="F57"/>
      <c r="G57"/>
      <c r="H57"/>
      <c r="I57"/>
      <c r="J57"/>
      <c r="K57"/>
      <c r="L57"/>
      <c r="BL57"/>
      <c r="BM57"/>
      <c r="BN57"/>
      <c r="BO57"/>
      <c r="BP57"/>
    </row>
    <row r="58" spans="1:68" x14ac:dyDescent="0.25">
      <c r="A58"/>
      <c r="B58"/>
      <c r="C58"/>
      <c r="D58"/>
      <c r="E58"/>
      <c r="F58"/>
      <c r="G58"/>
      <c r="H58"/>
      <c r="I58"/>
      <c r="J58"/>
      <c r="K58"/>
      <c r="L58"/>
      <c r="BL58"/>
      <c r="BM58"/>
      <c r="BN58"/>
      <c r="BO58"/>
      <c r="BP58"/>
    </row>
    <row r="59" spans="1:68" x14ac:dyDescent="0.25">
      <c r="A59"/>
      <c r="B59"/>
      <c r="C59"/>
      <c r="D59"/>
      <c r="E59"/>
      <c r="F59"/>
      <c r="G59"/>
      <c r="H59"/>
      <c r="I59"/>
      <c r="J59"/>
      <c r="K59"/>
      <c r="L59"/>
      <c r="BL59"/>
      <c r="BM59"/>
      <c r="BN59"/>
      <c r="BO59"/>
      <c r="BP59"/>
    </row>
    <row r="60" spans="1:68" x14ac:dyDescent="0.25">
      <c r="A60"/>
      <c r="B60"/>
      <c r="C60"/>
      <c r="D60"/>
      <c r="E60"/>
      <c r="F60"/>
      <c r="G60"/>
      <c r="H60"/>
      <c r="I60"/>
      <c r="J60"/>
      <c r="K60"/>
      <c r="L60"/>
      <c r="BL60"/>
      <c r="BM60"/>
      <c r="BN60"/>
      <c r="BO60"/>
      <c r="BP60"/>
    </row>
    <row r="61" spans="1:68" x14ac:dyDescent="0.25">
      <c r="A61"/>
      <c r="B61"/>
      <c r="C61"/>
      <c r="D61"/>
      <c r="E61"/>
      <c r="F61"/>
      <c r="G61"/>
      <c r="H61"/>
      <c r="I61"/>
      <c r="J61"/>
      <c r="K61"/>
      <c r="L61"/>
      <c r="BL61"/>
      <c r="BM61"/>
      <c r="BN61"/>
      <c r="BO61"/>
      <c r="BP61"/>
    </row>
    <row r="62" spans="1:68" x14ac:dyDescent="0.25">
      <c r="A62"/>
      <c r="B62"/>
      <c r="C62"/>
      <c r="D62"/>
      <c r="E62"/>
      <c r="F62"/>
      <c r="G62"/>
      <c r="H62"/>
      <c r="I62"/>
      <c r="J62"/>
      <c r="K62"/>
      <c r="L62"/>
      <c r="BL62"/>
      <c r="BM62"/>
      <c r="BN62"/>
      <c r="BO62"/>
      <c r="BP62"/>
    </row>
    <row r="63" spans="1:68" x14ac:dyDescent="0.25">
      <c r="A63"/>
      <c r="B63"/>
      <c r="C63"/>
      <c r="D63"/>
      <c r="E63"/>
      <c r="F63"/>
      <c r="G63"/>
      <c r="H63"/>
      <c r="I63"/>
      <c r="J63"/>
      <c r="K63"/>
      <c r="L63"/>
      <c r="BL63"/>
      <c r="BM63"/>
      <c r="BN63"/>
      <c r="BO63"/>
      <c r="BP63"/>
    </row>
    <row r="64" spans="1:68" x14ac:dyDescent="0.25">
      <c r="A64"/>
      <c r="B64"/>
      <c r="C64"/>
      <c r="D64"/>
      <c r="E64"/>
      <c r="F64"/>
      <c r="G64"/>
      <c r="H64"/>
      <c r="I64"/>
      <c r="J64"/>
      <c r="K64"/>
      <c r="L64"/>
      <c r="BL64"/>
      <c r="BM64"/>
      <c r="BN64"/>
      <c r="BO64"/>
      <c r="BP64"/>
    </row>
    <row r="65" spans="1:68" x14ac:dyDescent="0.25">
      <c r="A65"/>
      <c r="B65"/>
      <c r="C65"/>
      <c r="D65"/>
      <c r="E65"/>
      <c r="F65"/>
      <c r="G65"/>
      <c r="H65"/>
      <c r="I65"/>
      <c r="J65"/>
      <c r="K65"/>
      <c r="L65"/>
      <c r="BL65"/>
      <c r="BM65"/>
      <c r="BN65"/>
      <c r="BO65"/>
      <c r="BP65"/>
    </row>
    <row r="66" spans="1:68" x14ac:dyDescent="0.25">
      <c r="A66"/>
      <c r="B66"/>
      <c r="C66"/>
      <c r="D66"/>
      <c r="E66"/>
      <c r="F66"/>
      <c r="G66"/>
      <c r="H66"/>
      <c r="I66"/>
      <c r="J66"/>
      <c r="K66"/>
      <c r="L66"/>
      <c r="BL66"/>
      <c r="BM66"/>
      <c r="BN66"/>
      <c r="BO66"/>
      <c r="BP66"/>
    </row>
    <row r="67" spans="1:68" x14ac:dyDescent="0.25">
      <c r="A67"/>
      <c r="B67"/>
      <c r="C67"/>
      <c r="D67"/>
      <c r="E67"/>
      <c r="F67"/>
      <c r="G67"/>
      <c r="H67"/>
      <c r="I67"/>
      <c r="J67"/>
      <c r="K67"/>
      <c r="L67"/>
      <c r="BL67"/>
      <c r="BM67"/>
      <c r="BN67"/>
      <c r="BO67"/>
      <c r="BP67"/>
    </row>
    <row r="68" spans="1:68" x14ac:dyDescent="0.25">
      <c r="A68"/>
      <c r="B68"/>
      <c r="C68"/>
      <c r="D68"/>
      <c r="E68"/>
      <c r="F68"/>
      <c r="G68"/>
      <c r="H68"/>
      <c r="I68"/>
      <c r="J68"/>
      <c r="K68"/>
      <c r="L68"/>
      <c r="BL68"/>
      <c r="BM68"/>
      <c r="BN68"/>
      <c r="BO68"/>
      <c r="BP68"/>
    </row>
    <row r="69" spans="1:68" x14ac:dyDescent="0.25">
      <c r="A69"/>
      <c r="B69"/>
      <c r="C69"/>
      <c r="D69"/>
      <c r="E69"/>
      <c r="F69"/>
      <c r="G69"/>
      <c r="H69"/>
      <c r="I69"/>
      <c r="J69"/>
      <c r="K69"/>
      <c r="L69"/>
      <c r="BL69"/>
      <c r="BM69"/>
      <c r="BN69"/>
      <c r="BO69"/>
      <c r="BP69"/>
    </row>
    <row r="70" spans="1:68" x14ac:dyDescent="0.25">
      <c r="A70"/>
      <c r="B70"/>
      <c r="C70"/>
      <c r="D70"/>
      <c r="E70"/>
      <c r="F70"/>
      <c r="G70"/>
      <c r="H70"/>
      <c r="I70"/>
      <c r="J70"/>
      <c r="K70"/>
      <c r="L70"/>
      <c r="BL70"/>
      <c r="BM70"/>
      <c r="BN70"/>
      <c r="BO70"/>
      <c r="BP70"/>
    </row>
    <row r="71" spans="1:68" x14ac:dyDescent="0.25">
      <c r="A71"/>
      <c r="B71"/>
      <c r="C71"/>
      <c r="D71"/>
      <c r="E71"/>
      <c r="F71"/>
      <c r="G71"/>
      <c r="H71"/>
      <c r="I71"/>
      <c r="J71"/>
      <c r="K71"/>
      <c r="L71"/>
      <c r="BL71"/>
      <c r="BM71"/>
      <c r="BN71"/>
      <c r="BO71"/>
      <c r="BP71"/>
    </row>
    <row r="72" spans="1:68" x14ac:dyDescent="0.25">
      <c r="A72"/>
      <c r="B72"/>
      <c r="C72"/>
      <c r="D72"/>
      <c r="E72"/>
      <c r="F72"/>
      <c r="G72"/>
      <c r="H72"/>
      <c r="I72"/>
      <c r="J72"/>
      <c r="K72"/>
      <c r="L72"/>
      <c r="BL72"/>
      <c r="BM72"/>
      <c r="BN72"/>
      <c r="BO72"/>
      <c r="BP72"/>
    </row>
    <row r="73" spans="1:68" x14ac:dyDescent="0.25">
      <c r="A73"/>
      <c r="B73"/>
      <c r="C73"/>
      <c r="D73"/>
      <c r="E73"/>
      <c r="F73"/>
      <c r="G73"/>
      <c r="H73"/>
      <c r="I73"/>
      <c r="J73"/>
      <c r="K73"/>
      <c r="L73"/>
      <c r="BL73"/>
      <c r="BM73"/>
      <c r="BN73"/>
      <c r="BO73"/>
      <c r="BP73"/>
    </row>
    <row r="74" spans="1:68" x14ac:dyDescent="0.25">
      <c r="A74"/>
      <c r="B74"/>
      <c r="C74"/>
      <c r="D74"/>
      <c r="E74"/>
      <c r="F74"/>
      <c r="G74"/>
      <c r="H74"/>
      <c r="I74"/>
      <c r="J74"/>
      <c r="K74"/>
      <c r="L74"/>
      <c r="BL74"/>
      <c r="BM74"/>
      <c r="BN74"/>
      <c r="BO74"/>
      <c r="BP74"/>
    </row>
    <row r="75" spans="1:68" x14ac:dyDescent="0.25">
      <c r="A75"/>
      <c r="B75"/>
      <c r="C75"/>
      <c r="D75"/>
      <c r="E75"/>
      <c r="F75"/>
      <c r="G75"/>
      <c r="H75"/>
      <c r="I75"/>
      <c r="J75"/>
      <c r="K75"/>
      <c r="L75"/>
      <c r="BL75"/>
      <c r="BM75"/>
      <c r="BN75"/>
      <c r="BO75"/>
      <c r="BP75"/>
    </row>
    <row r="76" spans="1:68" x14ac:dyDescent="0.25">
      <c r="A76"/>
      <c r="B76"/>
      <c r="C76"/>
      <c r="D76"/>
      <c r="E76"/>
      <c r="F76"/>
      <c r="G76"/>
      <c r="H76"/>
      <c r="I76"/>
      <c r="J76"/>
      <c r="K76"/>
      <c r="L76"/>
      <c r="BL76"/>
      <c r="BM76"/>
      <c r="BN76"/>
      <c r="BO76"/>
      <c r="BP76"/>
    </row>
    <row r="77" spans="1:68" ht="16.5" x14ac:dyDescent="0.3">
      <c r="A77"/>
      <c r="B77"/>
      <c r="C77"/>
      <c r="D77"/>
      <c r="E77"/>
      <c r="F77"/>
      <c r="G77"/>
      <c r="H77"/>
      <c r="I77"/>
      <c r="J77"/>
      <c r="K77"/>
      <c r="L77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BL77"/>
      <c r="BM77"/>
      <c r="BN77"/>
      <c r="BO77"/>
      <c r="BP77"/>
    </row>
    <row r="78" spans="1:68" ht="16.5" x14ac:dyDescent="0.3">
      <c r="A78"/>
      <c r="B78"/>
      <c r="C78"/>
      <c r="D78"/>
      <c r="E78"/>
      <c r="F78"/>
      <c r="G78"/>
      <c r="H78"/>
      <c r="I78"/>
      <c r="J78"/>
      <c r="K78"/>
      <c r="L78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BL78"/>
      <c r="BM78"/>
      <c r="BN78"/>
      <c r="BO78"/>
      <c r="BP78"/>
    </row>
    <row r="79" spans="1:68" ht="16.5" x14ac:dyDescent="0.3">
      <c r="A79"/>
      <c r="B79"/>
      <c r="C79"/>
      <c r="D79"/>
      <c r="E79"/>
      <c r="F79"/>
      <c r="G79"/>
      <c r="H79"/>
      <c r="I79"/>
      <c r="J79"/>
      <c r="K79"/>
      <c r="L79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BL79"/>
      <c r="BM79"/>
      <c r="BN79"/>
      <c r="BO79"/>
      <c r="BP79"/>
    </row>
    <row r="80" spans="1:68" ht="16.5" x14ac:dyDescent="0.3">
      <c r="A80"/>
      <c r="B80"/>
      <c r="C80"/>
      <c r="D80"/>
      <c r="E80"/>
      <c r="F80"/>
      <c r="G80"/>
      <c r="H80"/>
      <c r="I80"/>
      <c r="J80"/>
      <c r="K80"/>
      <c r="L80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BL80"/>
      <c r="BM80"/>
      <c r="BN80"/>
      <c r="BO80"/>
      <c r="BP80"/>
    </row>
    <row r="81" spans="1:68" ht="16.5" x14ac:dyDescent="0.3">
      <c r="A81"/>
      <c r="B81"/>
      <c r="C81"/>
      <c r="D81"/>
      <c r="E81"/>
      <c r="F81"/>
      <c r="G81"/>
      <c r="H81"/>
      <c r="I81"/>
      <c r="J81"/>
      <c r="K81"/>
      <c r="L81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BL81"/>
      <c r="BM81"/>
      <c r="BN81"/>
      <c r="BO81"/>
      <c r="BP81"/>
    </row>
    <row r="82" spans="1:68" ht="16.5" x14ac:dyDescent="0.3">
      <c r="A82"/>
      <c r="B82"/>
      <c r="C82"/>
      <c r="D82"/>
      <c r="E82"/>
      <c r="F82"/>
      <c r="G82"/>
      <c r="H82"/>
      <c r="I82"/>
      <c r="J82"/>
      <c r="K82"/>
      <c r="L8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BL82"/>
      <c r="BM82"/>
      <c r="BN82"/>
      <c r="BO82"/>
      <c r="BP82"/>
    </row>
    <row r="83" spans="1:68" ht="16.5" x14ac:dyDescent="0.3">
      <c r="A83"/>
      <c r="B83"/>
      <c r="C83"/>
      <c r="D83"/>
      <c r="E83"/>
      <c r="F83"/>
      <c r="G83"/>
      <c r="H83"/>
      <c r="I83"/>
      <c r="J83"/>
      <c r="K83"/>
      <c r="L83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BL83"/>
      <c r="BM83"/>
      <c r="BN83"/>
      <c r="BO83"/>
      <c r="BP83"/>
    </row>
    <row r="84" spans="1:68" ht="16.5" x14ac:dyDescent="0.3">
      <c r="A84"/>
      <c r="B84"/>
      <c r="C84"/>
      <c r="D84"/>
      <c r="E84"/>
      <c r="F84"/>
      <c r="G84"/>
      <c r="H84"/>
      <c r="I84"/>
      <c r="J84"/>
      <c r="K84"/>
      <c r="L84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BL84"/>
      <c r="BM84"/>
      <c r="BN84"/>
      <c r="BO84"/>
      <c r="BP84"/>
    </row>
    <row r="85" spans="1:68" ht="16.5" x14ac:dyDescent="0.3">
      <c r="A85"/>
      <c r="B85"/>
      <c r="C85"/>
      <c r="D85"/>
      <c r="E85"/>
      <c r="F85"/>
      <c r="G85"/>
      <c r="H85"/>
      <c r="I85"/>
      <c r="J85"/>
      <c r="K85"/>
      <c r="L85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BL85"/>
      <c r="BM85"/>
      <c r="BN85"/>
      <c r="BO85"/>
      <c r="BP85"/>
    </row>
    <row r="86" spans="1:68" ht="16.5" x14ac:dyDescent="0.3">
      <c r="A86"/>
      <c r="B86"/>
      <c r="C86"/>
      <c r="D86"/>
      <c r="E86"/>
      <c r="F86"/>
      <c r="G86"/>
      <c r="H86"/>
      <c r="I86"/>
      <c r="J86"/>
      <c r="K86"/>
      <c r="L86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68" ht="16.5" x14ac:dyDescent="0.3">
      <c r="A87"/>
      <c r="B87"/>
      <c r="C87"/>
      <c r="D87"/>
      <c r="E87"/>
      <c r="F87"/>
      <c r="G87"/>
      <c r="H87"/>
      <c r="I87"/>
      <c r="J87"/>
      <c r="K87"/>
      <c r="L87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68" ht="16.5" x14ac:dyDescent="0.3">
      <c r="A88"/>
      <c r="B88"/>
      <c r="C88"/>
      <c r="D88"/>
      <c r="E88"/>
      <c r="F88"/>
      <c r="G88"/>
      <c r="H88"/>
      <c r="I88"/>
      <c r="J88"/>
      <c r="K88"/>
      <c r="L88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68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68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68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68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68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68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68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68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TrendAndSeas</vt:lpstr>
      <vt:lpstr>TrendAndSeasSocic</vt:lpstr>
      <vt:lpstr>TrendAndSeasChopraBook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2022-01-20T17:56:54Z</dcterms:modified>
</cp:coreProperties>
</file>