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a2035\Desktop\USC-SCM\Course-Material\PPT-Slides\Week-03.PredAnalBase2021\"/>
    </mc:Choice>
  </mc:AlternateContent>
  <xr:revisionPtr revIDLastSave="0" documentId="13_ncr:1_{26A6127D-F587-479A-85CD-18D0B23501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.TrendAdj-22Mins" sheetId="32" r:id="rId1"/>
    <sheet name="3.ES.Simp.Trend" sheetId="33" r:id="rId2"/>
    <sheet name="TheRestForPracticeIfYouWish" sheetId="68" r:id="rId3"/>
    <sheet name="3b.ESLag" sheetId="53" r:id="rId4"/>
    <sheet name="Prac.TrAdES" sheetId="14" r:id="rId5"/>
    <sheet name="Prac.TrAdES-2" sheetId="62" r:id="rId6"/>
    <sheet name="Prac.TrAdES-3" sheetId="65" r:id="rId7"/>
  </sheets>
  <externalReferences>
    <externalReference r:id="rId8"/>
    <externalReference r:id="rId9"/>
  </externalReferences>
  <definedNames>
    <definedName name="Page1" localSheetId="2">#REF!</definedName>
    <definedName name="Page1">#REF!</definedName>
    <definedName name="solver_adj" localSheetId="1" hidden="1">'3.ES.Simp.Trend'!$P$1</definedName>
    <definedName name="solver_adj" localSheetId="0" hidden="1">'3.TrendAdj-22Mins'!$W$1,'3.TrendAdj-22Mins'!$W$2</definedName>
    <definedName name="solver_adj" localSheetId="4" hidden="1">Prac.TrAdES!$M$1:$M$2</definedName>
    <definedName name="solver_adj" localSheetId="5" hidden="1">'Prac.TrAdES-2'!$J$1:$J$2</definedName>
    <definedName name="solver_adj" localSheetId="6" hidden="1">'Prac.TrAdES-3'!$E$1,'Prac.TrAdES-3'!$G$1</definedName>
    <definedName name="solver_cvg" localSheetId="1" hidden="1">0.0001</definedName>
    <definedName name="solver_cvg" localSheetId="0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drv" localSheetId="1" hidden="1">1</definedName>
    <definedName name="solver_drv" localSheetId="0" hidden="1">1</definedName>
    <definedName name="solver_drv" localSheetId="4" hidden="1">1</definedName>
    <definedName name="solver_drv" localSheetId="5" hidden="1">2</definedName>
    <definedName name="solver_drv" localSheetId="6" hidden="1">1</definedName>
    <definedName name="solver_eng" localSheetId="1" hidden="1">1</definedName>
    <definedName name="solver_eng" localSheetId="0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est" localSheetId="1" hidden="1">1</definedName>
    <definedName name="solver_est" localSheetId="0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itr" localSheetId="1" hidden="1">2147483647</definedName>
    <definedName name="solver_itr" localSheetId="0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lhs1" localSheetId="0" hidden="1">'3.TrendAdj-22Mins'!$W$1</definedName>
    <definedName name="solver_lhs1" localSheetId="4" hidden="1">Prac.TrAdES!$M$1</definedName>
    <definedName name="solver_lhs1" localSheetId="5" hidden="1">'Prac.TrAdES-2'!$J$1:$J$2</definedName>
    <definedName name="solver_lhs1" localSheetId="6" hidden="1">'Prac.TrAdES-3'!$E$1</definedName>
    <definedName name="solver_lhs2" localSheetId="0" hidden="1">'3.TrendAdj-22Mins'!$W$1</definedName>
    <definedName name="solver_lhs2" localSheetId="4" hidden="1">Prac.TrAdES!$M$1</definedName>
    <definedName name="solver_lhs2" localSheetId="5" hidden="1">'Prac.TrAdES-2'!$J$1:$J$2</definedName>
    <definedName name="solver_lhs2" localSheetId="6" hidden="1">'Prac.TrAdES-3'!$E$1</definedName>
    <definedName name="solver_lhs3" localSheetId="0" hidden="1">'3.TrendAdj-22Mins'!$W$2</definedName>
    <definedName name="solver_lhs3" localSheetId="6" hidden="1">'Prac.TrAdES-3'!$G$1</definedName>
    <definedName name="solver_lhs4" localSheetId="0" hidden="1">'3.TrendAdj-22Mins'!$W$2</definedName>
    <definedName name="solver_lhs4" localSheetId="6" hidden="1">'Prac.TrAdES-3'!$G$1</definedName>
    <definedName name="solver_mip" localSheetId="1" hidden="1">2147483647</definedName>
    <definedName name="solver_mip" localSheetId="0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ni" localSheetId="1" hidden="1">30</definedName>
    <definedName name="solver_mni" localSheetId="0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rt" localSheetId="1" hidden="1">0.075</definedName>
    <definedName name="solver_mrt" localSheetId="0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sl" localSheetId="1" hidden="1">2</definedName>
    <definedName name="solver_msl" localSheetId="0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neg" localSheetId="1" hidden="1">1</definedName>
    <definedName name="solver_neg" localSheetId="0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od" localSheetId="1" hidden="1">2147483647</definedName>
    <definedName name="solver_nod" localSheetId="0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um" localSheetId="1" hidden="1">0</definedName>
    <definedName name="solver_num" localSheetId="0" hidden="1">4</definedName>
    <definedName name="solver_num" localSheetId="4" hidden="1">0</definedName>
    <definedName name="solver_num" localSheetId="5" hidden="1">2</definedName>
    <definedName name="solver_num" localSheetId="6" hidden="1">4</definedName>
    <definedName name="solver_nwt" localSheetId="1" hidden="1">1</definedName>
    <definedName name="solver_nwt" localSheetId="0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opt" localSheetId="1" hidden="1">'3.ES.Simp.Trend'!$J$30</definedName>
    <definedName name="solver_opt" localSheetId="0" hidden="1">'3.TrendAdj-22Mins'!$K$30</definedName>
    <definedName name="solver_opt" localSheetId="4" hidden="1">Prac.TrAdES!$L$5</definedName>
    <definedName name="solver_opt" localSheetId="5" hidden="1">'Prac.TrAdES-2'!#REF!</definedName>
    <definedName name="solver_opt" localSheetId="6" hidden="1">'Prac.TrAdES-3'!$G$31</definedName>
    <definedName name="solver_pre" localSheetId="1" hidden="1">0.000001</definedName>
    <definedName name="solver_pre" localSheetId="0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rbv" localSheetId="1" hidden="1">1</definedName>
    <definedName name="solver_rbv" localSheetId="0" hidden="1">1</definedName>
    <definedName name="solver_rbv" localSheetId="4" hidden="1">1</definedName>
    <definedName name="solver_rbv" localSheetId="5" hidden="1">2</definedName>
    <definedName name="solver_rbv" localSheetId="6" hidden="1">1</definedName>
    <definedName name="solver_rel1" localSheetId="0" hidden="1">1</definedName>
    <definedName name="solver_rel1" localSheetId="4" hidden="1">1</definedName>
    <definedName name="solver_rel1" localSheetId="5" hidden="1">1</definedName>
    <definedName name="solver_rel1" localSheetId="6" hidden="1">1</definedName>
    <definedName name="solver_rel2" localSheetId="0" hidden="1">3</definedName>
    <definedName name="solver_rel2" localSheetId="4" hidden="1">3</definedName>
    <definedName name="solver_rel2" localSheetId="5" hidden="1">3</definedName>
    <definedName name="solver_rel2" localSheetId="6" hidden="1">3</definedName>
    <definedName name="solver_rel3" localSheetId="0" hidden="1">1</definedName>
    <definedName name="solver_rel3" localSheetId="6" hidden="1">1</definedName>
    <definedName name="solver_rel4" localSheetId="0" hidden="1">3</definedName>
    <definedName name="solver_rel4" localSheetId="6" hidden="1">3</definedName>
    <definedName name="solver_rhs1" localSheetId="0" hidden="1">1</definedName>
    <definedName name="solver_rhs1" localSheetId="4" hidden="1">1</definedName>
    <definedName name="solver_rhs1" localSheetId="5" hidden="1">1</definedName>
    <definedName name="solver_rhs1" localSheetId="6" hidden="1">1</definedName>
    <definedName name="solver_rhs2" localSheetId="0" hidden="1">0</definedName>
    <definedName name="solver_rhs2" localSheetId="4" hidden="1">0</definedName>
    <definedName name="solver_rhs2" localSheetId="5" hidden="1">0</definedName>
    <definedName name="solver_rhs2" localSheetId="6" hidden="1">0</definedName>
    <definedName name="solver_rhs3" localSheetId="0" hidden="1">1</definedName>
    <definedName name="solver_rhs3" localSheetId="6" hidden="1">1</definedName>
    <definedName name="solver_rhs4" localSheetId="0" hidden="1">0</definedName>
    <definedName name="solver_rhs4" localSheetId="6" hidden="1">0</definedName>
    <definedName name="solver_rlx" localSheetId="1" hidden="1">2</definedName>
    <definedName name="solver_rlx" localSheetId="0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sd" localSheetId="1" hidden="1">0</definedName>
    <definedName name="solver_rsd" localSheetId="0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scl" localSheetId="1" hidden="1">1</definedName>
    <definedName name="solver_scl" localSheetId="0" hidden="1">1</definedName>
    <definedName name="solver_scl" localSheetId="4" hidden="1">1</definedName>
    <definedName name="solver_scl" localSheetId="5" hidden="1">2</definedName>
    <definedName name="solver_scl" localSheetId="6" hidden="1">1</definedName>
    <definedName name="solver_sho" localSheetId="1" hidden="1">2</definedName>
    <definedName name="solver_sho" localSheetId="0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sz" localSheetId="1" hidden="1">100</definedName>
    <definedName name="solver_ssz" localSheetId="0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tim" localSheetId="1" hidden="1">2147483647</definedName>
    <definedName name="solver_tim" localSheetId="0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ol" localSheetId="1" hidden="1">0.01</definedName>
    <definedName name="solver_tol" localSheetId="0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yp" localSheetId="1" hidden="1">2</definedName>
    <definedName name="solver_typ" localSheetId="0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val" localSheetId="1" hidden="1">0</definedName>
    <definedName name="solver_val" localSheetId="0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1" hidden="1">3</definedName>
    <definedName name="solver_ver" localSheetId="0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Table2" localSheetId="2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62" l="1"/>
  <c r="B35" i="62"/>
  <c r="B34" i="62"/>
  <c r="B33" i="62"/>
  <c r="B32" i="62"/>
  <c r="B31" i="62"/>
  <c r="B30" i="62"/>
  <c r="B29" i="62"/>
  <c r="B28" i="62"/>
  <c r="B27" i="62"/>
  <c r="B26" i="62"/>
  <c r="B25" i="62"/>
  <c r="B24" i="62"/>
  <c r="B23" i="62"/>
  <c r="B22" i="62"/>
  <c r="B21" i="62"/>
  <c r="B20" i="62"/>
  <c r="B19" i="62"/>
  <c r="B18" i="62"/>
  <c r="B17" i="62"/>
  <c r="B16" i="62"/>
  <c r="B15" i="62"/>
  <c r="B14" i="62"/>
  <c r="B13" i="62"/>
  <c r="B12" i="62"/>
  <c r="B11" i="62"/>
  <c r="B10" i="62"/>
  <c r="B9" i="62"/>
  <c r="M1" i="14"/>
  <c r="L4" i="33" l="1"/>
  <c r="L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" i="33"/>
  <c r="I3" i="33"/>
  <c r="J3" i="33"/>
  <c r="H3" i="33"/>
  <c r="G3" i="33"/>
  <c r="F3" i="33"/>
  <c r="E3" i="33"/>
  <c r="D7" i="33"/>
  <c r="E7" i="33" s="1"/>
  <c r="G7" i="33" s="1"/>
  <c r="D3" i="33"/>
  <c r="C4" i="33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D18" i="33" s="1"/>
  <c r="E32" i="32"/>
  <c r="E33" i="32"/>
  <c r="E34" i="32"/>
  <c r="E31" i="32"/>
  <c r="E3" i="32"/>
  <c r="C3" i="32"/>
  <c r="D3" i="32" s="1"/>
  <c r="E4" i="32" s="1"/>
  <c r="C4" i="32" s="1"/>
  <c r="D4" i="32" s="1"/>
  <c r="D2" i="32"/>
  <c r="C2" i="32"/>
  <c r="O9" i="62"/>
  <c r="O8" i="62"/>
  <c r="Q36" i="62"/>
  <c r="O30" i="32"/>
  <c r="Q9" i="62"/>
  <c r="O36" i="62"/>
  <c r="P36" i="62"/>
  <c r="P8" i="62"/>
  <c r="P9" i="62"/>
  <c r="E18" i="33" l="1"/>
  <c r="G18" i="33" s="1"/>
  <c r="F18" i="33"/>
  <c r="F7" i="33"/>
  <c r="D4" i="33"/>
  <c r="D11" i="33"/>
  <c r="D10" i="33"/>
  <c r="D17" i="33"/>
  <c r="D9" i="33"/>
  <c r="D16" i="33"/>
  <c r="D8" i="33"/>
  <c r="D14" i="33"/>
  <c r="D6" i="33"/>
  <c r="D13" i="33"/>
  <c r="D5" i="33"/>
  <c r="D15" i="33"/>
  <c r="D12" i="33"/>
  <c r="C19" i="33"/>
  <c r="E5" i="32"/>
  <c r="C5" i="32" s="1"/>
  <c r="D5" i="32" s="1"/>
  <c r="E16" i="33" l="1"/>
  <c r="G16" i="33" s="1"/>
  <c r="F16" i="33"/>
  <c r="F12" i="33"/>
  <c r="E12" i="33"/>
  <c r="G12" i="33" s="1"/>
  <c r="F5" i="33"/>
  <c r="E5" i="33"/>
  <c r="G5" i="33" s="1"/>
  <c r="C20" i="33"/>
  <c r="D19" i="33"/>
  <c r="E9" i="33"/>
  <c r="G9" i="33" s="1"/>
  <c r="F9" i="33"/>
  <c r="F15" i="33"/>
  <c r="E15" i="33"/>
  <c r="G15" i="33" s="1"/>
  <c r="E17" i="33"/>
  <c r="G17" i="33" s="1"/>
  <c r="F17" i="33"/>
  <c r="F13" i="33"/>
  <c r="E13" i="33"/>
  <c r="G13" i="33" s="1"/>
  <c r="E10" i="33"/>
  <c r="G10" i="33" s="1"/>
  <c r="F10" i="33"/>
  <c r="F11" i="33"/>
  <c r="E11" i="33"/>
  <c r="G11" i="33" s="1"/>
  <c r="F6" i="33"/>
  <c r="E6" i="33"/>
  <c r="G6" i="33" s="1"/>
  <c r="F4" i="33"/>
  <c r="E4" i="33"/>
  <c r="F14" i="33"/>
  <c r="E14" i="33"/>
  <c r="G14" i="33" s="1"/>
  <c r="F8" i="33"/>
  <c r="E8" i="33"/>
  <c r="G8" i="33" s="1"/>
  <c r="E6" i="32"/>
  <c r="C6" i="32" s="1"/>
  <c r="D6" i="32" s="1"/>
  <c r="E7" i="32" s="1"/>
  <c r="C7" i="32" s="1"/>
  <c r="H4" i="33" l="1"/>
  <c r="H12" i="33"/>
  <c r="H5" i="33"/>
  <c r="H13" i="33"/>
  <c r="H6" i="33"/>
  <c r="H14" i="33"/>
  <c r="H7" i="33"/>
  <c r="H8" i="33"/>
  <c r="H16" i="33"/>
  <c r="G4" i="33"/>
  <c r="H9" i="33"/>
  <c r="H17" i="33"/>
  <c r="H10" i="33"/>
  <c r="H18" i="33"/>
  <c r="H11" i="33"/>
  <c r="H19" i="33"/>
  <c r="H15" i="33"/>
  <c r="E19" i="33"/>
  <c r="G19" i="33" s="1"/>
  <c r="F19" i="33"/>
  <c r="I7" i="33"/>
  <c r="I11" i="33"/>
  <c r="I15" i="33"/>
  <c r="I19" i="33"/>
  <c r="I4" i="33"/>
  <c r="I8" i="33"/>
  <c r="I12" i="33"/>
  <c r="I16" i="33"/>
  <c r="I5" i="33"/>
  <c r="I9" i="33"/>
  <c r="I13" i="33"/>
  <c r="I17" i="33"/>
  <c r="I6" i="33"/>
  <c r="I10" i="33"/>
  <c r="I14" i="33"/>
  <c r="I18" i="33"/>
  <c r="C21" i="33"/>
  <c r="D20" i="33"/>
  <c r="D7" i="32"/>
  <c r="B3" i="65"/>
  <c r="W6" i="65"/>
  <c r="X6" i="65" s="1"/>
  <c r="Y6" i="65"/>
  <c r="Z6" i="65" s="1"/>
  <c r="AA6" i="65" s="1"/>
  <c r="AB6" i="65" s="1"/>
  <c r="AC6" i="65" s="1"/>
  <c r="AD6" i="65" s="1"/>
  <c r="AE6" i="65" s="1"/>
  <c r="AF6" i="65" s="1"/>
  <c r="AG6" i="65" s="1"/>
  <c r="V7" i="65"/>
  <c r="V8" i="65"/>
  <c r="V9" i="65"/>
  <c r="V10" i="65" s="1"/>
  <c r="V11" i="65" s="1"/>
  <c r="V12" i="65" s="1"/>
  <c r="V13" i="65" s="1"/>
  <c r="V14" i="65"/>
  <c r="V15" i="65" s="1"/>
  <c r="V16" i="65" s="1"/>
  <c r="V17" i="65" s="1"/>
  <c r="AH18" i="65"/>
  <c r="U8" i="62"/>
  <c r="V8" i="62"/>
  <c r="W8" i="62"/>
  <c r="X8" i="62" s="1"/>
  <c r="Y8" i="62" s="1"/>
  <c r="Z8" i="62" s="1"/>
  <c r="AA8" i="62" s="1"/>
  <c r="AB8" i="62" s="1"/>
  <c r="AC8" i="62" s="1"/>
  <c r="AD8" i="62" s="1"/>
  <c r="AE8" i="62" s="1"/>
  <c r="T9" i="62"/>
  <c r="T10" i="62" s="1"/>
  <c r="T11" i="62" s="1"/>
  <c r="T12" i="62" s="1"/>
  <c r="T13" i="62" s="1"/>
  <c r="T14" i="62" s="1"/>
  <c r="T15" i="62" s="1"/>
  <c r="T16" i="62" s="1"/>
  <c r="T17" i="62" s="1"/>
  <c r="T18" i="62" s="1"/>
  <c r="T19" i="62" s="1"/>
  <c r="U21" i="62"/>
  <c r="D3" i="65" l="1"/>
  <c r="C22" i="33"/>
  <c r="D21" i="33"/>
  <c r="F20" i="33"/>
  <c r="E20" i="33"/>
  <c r="G20" i="33" s="1"/>
  <c r="H20" i="33"/>
  <c r="J7" i="33"/>
  <c r="J11" i="33"/>
  <c r="J15" i="33"/>
  <c r="J19" i="33"/>
  <c r="J8" i="33"/>
  <c r="J20" i="33"/>
  <c r="J4" i="33"/>
  <c r="J5" i="33"/>
  <c r="J9" i="33"/>
  <c r="J13" i="33"/>
  <c r="J17" i="33"/>
  <c r="J12" i="33"/>
  <c r="J6" i="33"/>
  <c r="J10" i="33"/>
  <c r="J14" i="33"/>
  <c r="J18" i="33"/>
  <c r="J16" i="33"/>
  <c r="D8" i="62"/>
  <c r="C8" i="62"/>
  <c r="C3" i="65"/>
  <c r="E8" i="32"/>
  <c r="C8" i="32" s="1"/>
  <c r="D8" i="32" s="1"/>
  <c r="E4" i="65" l="1"/>
  <c r="C4" i="65" s="1"/>
  <c r="D4" i="65" s="1"/>
  <c r="E5" i="65" s="1"/>
  <c r="F21" i="33"/>
  <c r="E21" i="33"/>
  <c r="C23" i="33"/>
  <c r="D22" i="33"/>
  <c r="H21" i="33"/>
  <c r="I20" i="33"/>
  <c r="I21" i="33"/>
  <c r="E9" i="62"/>
  <c r="E9" i="32"/>
  <c r="C9" i="32" s="1"/>
  <c r="F4" i="65" l="1"/>
  <c r="F22" i="33"/>
  <c r="E22" i="33"/>
  <c r="C24" i="33"/>
  <c r="D23" i="33"/>
  <c r="G21" i="33"/>
  <c r="H22" i="33"/>
  <c r="C9" i="62"/>
  <c r="D9" i="62" s="1"/>
  <c r="E10" i="62" s="1"/>
  <c r="C10" i="62" s="1"/>
  <c r="D10" i="62" s="1"/>
  <c r="H9" i="62"/>
  <c r="K9" i="62" s="1"/>
  <c r="F9" i="62"/>
  <c r="D9" i="32"/>
  <c r="C5" i="65"/>
  <c r="D5" i="65" s="1"/>
  <c r="F5" i="65"/>
  <c r="G5" i="65" s="1"/>
  <c r="G4" i="65"/>
  <c r="F10" i="62" l="1"/>
  <c r="G10" i="62" s="1"/>
  <c r="H10" i="62"/>
  <c r="K10" i="62" s="1"/>
  <c r="F23" i="33"/>
  <c r="E23" i="33"/>
  <c r="C25" i="33"/>
  <c r="D24" i="33"/>
  <c r="J21" i="33"/>
  <c r="G22" i="33"/>
  <c r="I22" i="33"/>
  <c r="G9" i="62"/>
  <c r="M9" i="62"/>
  <c r="M10" i="62"/>
  <c r="E11" i="62"/>
  <c r="E10" i="32"/>
  <c r="C10" i="32" s="1"/>
  <c r="D10" i="32" s="1"/>
  <c r="E6" i="65"/>
  <c r="E24" i="33" l="1"/>
  <c r="H24" i="33" s="1"/>
  <c r="F24" i="33"/>
  <c r="J22" i="33"/>
  <c r="C26" i="33"/>
  <c r="D25" i="33"/>
  <c r="G23" i="33"/>
  <c r="J23" i="33" s="1"/>
  <c r="H23" i="33"/>
  <c r="I23" i="33"/>
  <c r="J9" i="62"/>
  <c r="N9" i="62" s="1"/>
  <c r="I9" i="62"/>
  <c r="L9" i="62" s="1"/>
  <c r="C11" i="62"/>
  <c r="H11" i="62"/>
  <c r="K11" i="62" s="1"/>
  <c r="F11" i="62"/>
  <c r="I10" i="62"/>
  <c r="L10" i="62" s="1"/>
  <c r="J10" i="62"/>
  <c r="N10" i="62" s="1"/>
  <c r="E11" i="32"/>
  <c r="C11" i="32" s="1"/>
  <c r="D11" i="32" s="1"/>
  <c r="F6" i="65"/>
  <c r="C6" i="65"/>
  <c r="J24" i="33" l="1"/>
  <c r="I24" i="33"/>
  <c r="C27" i="33"/>
  <c r="D26" i="33"/>
  <c r="G24" i="33"/>
  <c r="H25" i="33"/>
  <c r="E25" i="33"/>
  <c r="F25" i="33"/>
  <c r="G11" i="62"/>
  <c r="M11" i="62"/>
  <c r="D11" i="62"/>
  <c r="E12" i="62" s="1"/>
  <c r="E12" i="32"/>
  <c r="C12" i="32" s="1"/>
  <c r="G6" i="65"/>
  <c r="D6" i="65"/>
  <c r="E7" i="65" s="1"/>
  <c r="I25" i="33" l="1"/>
  <c r="G25" i="33"/>
  <c r="J25" i="33" s="1"/>
  <c r="E26" i="33"/>
  <c r="F26" i="33"/>
  <c r="C28" i="33"/>
  <c r="D27" i="33"/>
  <c r="C12" i="62"/>
  <c r="H12" i="62"/>
  <c r="K12" i="62" s="1"/>
  <c r="F12" i="62"/>
  <c r="I11" i="62"/>
  <c r="L11" i="62" s="1"/>
  <c r="J11" i="62"/>
  <c r="N11" i="62" s="1"/>
  <c r="D12" i="32"/>
  <c r="E13" i="32" s="1"/>
  <c r="C13" i="32" s="1"/>
  <c r="C7" i="65"/>
  <c r="D7" i="65" s="1"/>
  <c r="F7" i="65"/>
  <c r="G26" i="33" l="1"/>
  <c r="J26" i="33" s="1"/>
  <c r="H26" i="33"/>
  <c r="I26" i="33"/>
  <c r="I27" i="33"/>
  <c r="F27" i="33"/>
  <c r="E27" i="33"/>
  <c r="C29" i="33"/>
  <c r="D28" i="33"/>
  <c r="M12" i="62"/>
  <c r="G12" i="62"/>
  <c r="D12" i="62"/>
  <c r="E13" i="62" s="1"/>
  <c r="D13" i="32"/>
  <c r="E8" i="65"/>
  <c r="G7" i="65"/>
  <c r="G27" i="33" l="1"/>
  <c r="J27" i="33" s="1"/>
  <c r="H27" i="33"/>
  <c r="C30" i="33"/>
  <c r="D29" i="33"/>
  <c r="F28" i="33"/>
  <c r="I28" i="33" s="1"/>
  <c r="E28" i="33"/>
  <c r="C13" i="62"/>
  <c r="H13" i="62"/>
  <c r="K13" i="62" s="1"/>
  <c r="F13" i="62"/>
  <c r="J12" i="62"/>
  <c r="N12" i="62" s="1"/>
  <c r="I12" i="62"/>
  <c r="L12" i="62" s="1"/>
  <c r="E14" i="32"/>
  <c r="C14" i="32" s="1"/>
  <c r="D14" i="32" s="1"/>
  <c r="F8" i="65"/>
  <c r="C8" i="65"/>
  <c r="G28" i="33" l="1"/>
  <c r="J28" i="33" s="1"/>
  <c r="H28" i="33"/>
  <c r="F29" i="33"/>
  <c r="I29" i="33" s="1"/>
  <c r="E29" i="33"/>
  <c r="C31" i="33"/>
  <c r="C32" i="33" s="1"/>
  <c r="C33" i="33" s="1"/>
  <c r="C34" i="33" s="1"/>
  <c r="D30" i="33"/>
  <c r="G13" i="62"/>
  <c r="M13" i="62"/>
  <c r="D13" i="62"/>
  <c r="E15" i="32"/>
  <c r="C15" i="32" s="1"/>
  <c r="D15" i="32" s="1"/>
  <c r="D8" i="65"/>
  <c r="G8" i="65"/>
  <c r="F30" i="33" l="1"/>
  <c r="I30" i="33" s="1"/>
  <c r="E30" i="33"/>
  <c r="G29" i="33"/>
  <c r="J29" i="33" s="1"/>
  <c r="H29" i="33"/>
  <c r="E14" i="62"/>
  <c r="I13" i="62"/>
  <c r="L13" i="62" s="1"/>
  <c r="J13" i="62"/>
  <c r="N13" i="62" s="1"/>
  <c r="E16" i="32"/>
  <c r="C16" i="32" s="1"/>
  <c r="D16" i="32" s="1"/>
  <c r="E9" i="65"/>
  <c r="G30" i="33" l="1"/>
  <c r="J30" i="33" s="1"/>
  <c r="H30" i="33"/>
  <c r="C14" i="62"/>
  <c r="H14" i="62"/>
  <c r="K14" i="62" s="1"/>
  <c r="F14" i="62"/>
  <c r="E17" i="32"/>
  <c r="C17" i="32" s="1"/>
  <c r="D17" i="32" s="1"/>
  <c r="F9" i="65"/>
  <c r="C9" i="65"/>
  <c r="D14" i="62" l="1"/>
  <c r="E15" i="62" s="1"/>
  <c r="G14" i="62"/>
  <c r="M14" i="62"/>
  <c r="E18" i="32"/>
  <c r="C18" i="32" s="1"/>
  <c r="D18" i="32" s="1"/>
  <c r="G9" i="65"/>
  <c r="D9" i="65"/>
  <c r="E10" i="65" s="1"/>
  <c r="C15" i="62" l="1"/>
  <c r="H15" i="62"/>
  <c r="K15" i="62" s="1"/>
  <c r="F15" i="62"/>
  <c r="G15" i="62" s="1"/>
  <c r="I14" i="62"/>
  <c r="L14" i="62" s="1"/>
  <c r="J14" i="62"/>
  <c r="N14" i="62" s="1"/>
  <c r="M15" i="62"/>
  <c r="E19" i="32"/>
  <c r="C19" i="32" s="1"/>
  <c r="F10" i="65"/>
  <c r="G10" i="65" s="1"/>
  <c r="C10" i="65"/>
  <c r="D10" i="65" s="1"/>
  <c r="D15" i="62" l="1"/>
  <c r="E16" i="62" s="1"/>
  <c r="C16" i="62" s="1"/>
  <c r="I15" i="62"/>
  <c r="J15" i="62"/>
  <c r="D19" i="32"/>
  <c r="E20" i="32" s="1"/>
  <c r="C20" i="32" s="1"/>
  <c r="E11" i="65"/>
  <c r="D16" i="62" l="1"/>
  <c r="L15" i="62"/>
  <c r="N15" i="62"/>
  <c r="H16" i="62"/>
  <c r="F16" i="62"/>
  <c r="D20" i="32"/>
  <c r="E21" i="32" s="1"/>
  <c r="C21" i="32" s="1"/>
  <c r="C11" i="65"/>
  <c r="F11" i="65"/>
  <c r="G11" i="65" s="1"/>
  <c r="E17" i="62" l="1"/>
  <c r="C17" i="62" s="1"/>
  <c r="D17" i="62" s="1"/>
  <c r="K16" i="62"/>
  <c r="G16" i="62"/>
  <c r="M16" i="62"/>
  <c r="D21" i="32"/>
  <c r="D11" i="65"/>
  <c r="E18" i="62" l="1"/>
  <c r="C18" i="62" s="1"/>
  <c r="D18" i="62" s="1"/>
  <c r="F17" i="62"/>
  <c r="H17" i="62"/>
  <c r="I16" i="62"/>
  <c r="J16" i="62"/>
  <c r="E22" i="32"/>
  <c r="C22" i="32" s="1"/>
  <c r="E12" i="65"/>
  <c r="E19" i="62" l="1"/>
  <c r="C19" i="62" s="1"/>
  <c r="N16" i="62"/>
  <c r="K17" i="62"/>
  <c r="L16" i="62"/>
  <c r="G17" i="62"/>
  <c r="M17" i="62"/>
  <c r="D22" i="32"/>
  <c r="C12" i="65"/>
  <c r="F12" i="65"/>
  <c r="G12" i="65" s="1"/>
  <c r="D19" i="62" l="1"/>
  <c r="E20" i="62" s="1"/>
  <c r="C20" i="62" s="1"/>
  <c r="I17" i="62"/>
  <c r="J17" i="62"/>
  <c r="H18" i="62"/>
  <c r="K18" i="62" s="1"/>
  <c r="F18" i="62"/>
  <c r="E23" i="32"/>
  <c r="C23" i="32" s="1"/>
  <c r="D12" i="65"/>
  <c r="D20" i="62" l="1"/>
  <c r="N17" i="62"/>
  <c r="G18" i="62"/>
  <c r="M18" i="62"/>
  <c r="L17" i="62"/>
  <c r="D23" i="32"/>
  <c r="E24" i="32" s="1"/>
  <c r="C24" i="32" s="1"/>
  <c r="E13" i="65"/>
  <c r="E21" i="62" l="1"/>
  <c r="C21" i="62" s="1"/>
  <c r="I18" i="62"/>
  <c r="J18" i="62"/>
  <c r="D24" i="32"/>
  <c r="C13" i="65"/>
  <c r="F13" i="65"/>
  <c r="G13" i="65" s="1"/>
  <c r="D21" i="62" l="1"/>
  <c r="N18" i="62"/>
  <c r="F19" i="62"/>
  <c r="H19" i="62"/>
  <c r="L18" i="62"/>
  <c r="E25" i="32"/>
  <c r="C25" i="32" s="1"/>
  <c r="D13" i="65"/>
  <c r="E22" i="62" l="1"/>
  <c r="C22" i="62" s="1"/>
  <c r="G19" i="62"/>
  <c r="M19" i="62"/>
  <c r="K19" i="62"/>
  <c r="D25" i="32"/>
  <c r="E14" i="65"/>
  <c r="D22" i="62" l="1"/>
  <c r="E23" i="62" s="1"/>
  <c r="C23" i="62" s="1"/>
  <c r="I19" i="62"/>
  <c r="J19" i="62"/>
  <c r="E26" i="32"/>
  <c r="C26" i="32" s="1"/>
  <c r="C14" i="65"/>
  <c r="F14" i="65"/>
  <c r="G14" i="65" s="1"/>
  <c r="D23" i="62" l="1"/>
  <c r="E24" i="62" s="1"/>
  <c r="C24" i="62" s="1"/>
  <c r="H20" i="62"/>
  <c r="F20" i="62"/>
  <c r="L19" i="62"/>
  <c r="N19" i="62"/>
  <c r="D26" i="32"/>
  <c r="D14" i="65"/>
  <c r="D24" i="62" l="1"/>
  <c r="G20" i="62"/>
  <c r="M20" i="62"/>
  <c r="K20" i="62"/>
  <c r="E27" i="32"/>
  <c r="C27" i="32" s="1"/>
  <c r="E15" i="65"/>
  <c r="E25" i="62" l="1"/>
  <c r="C25" i="62" s="1"/>
  <c r="D25" i="62" s="1"/>
  <c r="I20" i="62"/>
  <c r="J20" i="62"/>
  <c r="F21" i="62"/>
  <c r="H21" i="62"/>
  <c r="D27" i="32"/>
  <c r="C15" i="65"/>
  <c r="F15" i="65"/>
  <c r="G15" i="65" s="1"/>
  <c r="E26" i="62" l="1"/>
  <c r="C26" i="62" s="1"/>
  <c r="D26" i="62" s="1"/>
  <c r="K21" i="62"/>
  <c r="L20" i="62"/>
  <c r="G21" i="62"/>
  <c r="M21" i="62"/>
  <c r="N20" i="62"/>
  <c r="E28" i="32"/>
  <c r="C28" i="32" s="1"/>
  <c r="D15" i="65"/>
  <c r="E27" i="62" l="1"/>
  <c r="C27" i="62" s="1"/>
  <c r="H22" i="62"/>
  <c r="K22" i="62" s="1"/>
  <c r="F22" i="62"/>
  <c r="I21" i="62"/>
  <c r="J21" i="62"/>
  <c r="D28" i="32"/>
  <c r="E16" i="65"/>
  <c r="D27" i="62" l="1"/>
  <c r="N21" i="62"/>
  <c r="L21" i="62"/>
  <c r="G22" i="62"/>
  <c r="M22" i="62"/>
  <c r="E29" i="32"/>
  <c r="C29" i="32" s="1"/>
  <c r="F16" i="65"/>
  <c r="G16" i="65" s="1"/>
  <c r="C16" i="65"/>
  <c r="E28" i="62" l="1"/>
  <c r="C28" i="62" s="1"/>
  <c r="D28" i="62" s="1"/>
  <c r="F23" i="62"/>
  <c r="H23" i="62"/>
  <c r="K23" i="62" s="1"/>
  <c r="I22" i="62"/>
  <c r="J22" i="62"/>
  <c r="D29" i="32"/>
  <c r="E30" i="32" s="1"/>
  <c r="C30" i="32" s="1"/>
  <c r="D16" i="65"/>
  <c r="E29" i="62" l="1"/>
  <c r="C29" i="62" s="1"/>
  <c r="L22" i="62"/>
  <c r="N22" i="62"/>
  <c r="G23" i="62"/>
  <c r="M23" i="62"/>
  <c r="D30" i="32"/>
  <c r="E17" i="65"/>
  <c r="D29" i="62" l="1"/>
  <c r="E30" i="62" s="1"/>
  <c r="C30" i="62" s="1"/>
  <c r="I23" i="62"/>
  <c r="L23" i="62" s="1"/>
  <c r="J23" i="62"/>
  <c r="N23" i="62" s="1"/>
  <c r="F17" i="65"/>
  <c r="G17" i="65" s="1"/>
  <c r="C17" i="65"/>
  <c r="D30" i="62" l="1"/>
  <c r="E31" i="62" s="1"/>
  <c r="C31" i="62" s="1"/>
  <c r="H24" i="62"/>
  <c r="K24" i="62" s="1"/>
  <c r="F24" i="62"/>
  <c r="D17" i="65"/>
  <c r="D31" i="62" l="1"/>
  <c r="E32" i="62" s="1"/>
  <c r="C32" i="62" s="1"/>
  <c r="G24" i="62"/>
  <c r="M24" i="62"/>
  <c r="E18" i="65"/>
  <c r="D32" i="62" l="1"/>
  <c r="I24" i="62"/>
  <c r="L24" i="62" s="1"/>
  <c r="J24" i="62"/>
  <c r="N24" i="62" s="1"/>
  <c r="F18" i="65"/>
  <c r="G18" i="65" s="1"/>
  <c r="C18" i="65"/>
  <c r="E33" i="62" l="1"/>
  <c r="C33" i="62" s="1"/>
  <c r="D33" i="62" s="1"/>
  <c r="F25" i="62"/>
  <c r="H25" i="62"/>
  <c r="K25" i="62" s="1"/>
  <c r="D18" i="65"/>
  <c r="E34" i="62" l="1"/>
  <c r="C34" i="62" s="1"/>
  <c r="G25" i="62"/>
  <c r="M25" i="62"/>
  <c r="E19" i="65"/>
  <c r="D34" i="62" l="1"/>
  <c r="I25" i="62"/>
  <c r="L25" i="62" s="1"/>
  <c r="J25" i="62"/>
  <c r="N25" i="62" s="1"/>
  <c r="F19" i="65"/>
  <c r="G19" i="65" s="1"/>
  <c r="C19" i="65"/>
  <c r="E35" i="62" l="1"/>
  <c r="C35" i="62" s="1"/>
  <c r="H26" i="62"/>
  <c r="K26" i="62" s="1"/>
  <c r="F26" i="62"/>
  <c r="D19" i="65"/>
  <c r="E20" i="65" s="1"/>
  <c r="D35" i="62" l="1"/>
  <c r="E36" i="62" s="1"/>
  <c r="G26" i="62"/>
  <c r="M26" i="62"/>
  <c r="F20" i="65"/>
  <c r="G20" i="65" s="1"/>
  <c r="C20" i="65"/>
  <c r="D20" i="65" s="1"/>
  <c r="C36" i="62" l="1"/>
  <c r="D36" i="62" s="1"/>
  <c r="E37" i="62" s="1"/>
  <c r="E38" i="62" s="1"/>
  <c r="E39" i="62" s="1"/>
  <c r="E40" i="62" s="1"/>
  <c r="F27" i="62"/>
  <c r="H27" i="62"/>
  <c r="K27" i="62" s="1"/>
  <c r="I26" i="62"/>
  <c r="L26" i="62" s="1"/>
  <c r="J26" i="62"/>
  <c r="N26" i="62" s="1"/>
  <c r="E21" i="65"/>
  <c r="G27" i="62" l="1"/>
  <c r="M27" i="62"/>
  <c r="C21" i="65"/>
  <c r="F21" i="65"/>
  <c r="G21" i="65" s="1"/>
  <c r="I27" i="62" l="1"/>
  <c r="L27" i="62" s="1"/>
  <c r="J27" i="62"/>
  <c r="N27" i="62" s="1"/>
  <c r="H28" i="62"/>
  <c r="K28" i="62" s="1"/>
  <c r="F28" i="62"/>
  <c r="D21" i="65"/>
  <c r="E22" i="65" s="1"/>
  <c r="G28" i="62" l="1"/>
  <c r="M28" i="62"/>
  <c r="F22" i="65"/>
  <c r="G22" i="65" s="1"/>
  <c r="C22" i="65"/>
  <c r="D22" i="65" s="1"/>
  <c r="F29" i="62" l="1"/>
  <c r="H29" i="62"/>
  <c r="K29" i="62" s="1"/>
  <c r="I28" i="62"/>
  <c r="L28" i="62" s="1"/>
  <c r="J28" i="62"/>
  <c r="N28" i="62" s="1"/>
  <c r="E23" i="65"/>
  <c r="G29" i="62" l="1"/>
  <c r="M29" i="62"/>
  <c r="F23" i="65"/>
  <c r="G23" i="65" s="1"/>
  <c r="C23" i="65"/>
  <c r="I29" i="62" l="1"/>
  <c r="L29" i="62" s="1"/>
  <c r="J29" i="62"/>
  <c r="N29" i="62" s="1"/>
  <c r="D23" i="65"/>
  <c r="H30" i="62" l="1"/>
  <c r="K30" i="62" s="1"/>
  <c r="F30" i="62"/>
  <c r="E24" i="65"/>
  <c r="G30" i="62" l="1"/>
  <c r="M30" i="62"/>
  <c r="C24" i="65"/>
  <c r="F24" i="65"/>
  <c r="G24" i="65" s="1"/>
  <c r="I30" i="62" l="1"/>
  <c r="L30" i="62" s="1"/>
  <c r="J30" i="62"/>
  <c r="N30" i="62" s="1"/>
  <c r="D24" i="65"/>
  <c r="F31" i="62" l="1"/>
  <c r="H31" i="62"/>
  <c r="K31" i="62" s="1"/>
  <c r="E25" i="65"/>
  <c r="G31" i="62" l="1"/>
  <c r="M31" i="62"/>
  <c r="F25" i="65"/>
  <c r="G25" i="65" s="1"/>
  <c r="C25" i="65"/>
  <c r="C5" i="53"/>
  <c r="C6" i="53" s="1"/>
  <c r="D5" i="53"/>
  <c r="H32" i="62" l="1"/>
  <c r="K32" i="62" s="1"/>
  <c r="F32" i="62"/>
  <c r="I31" i="62"/>
  <c r="L31" i="62" s="1"/>
  <c r="J31" i="62"/>
  <c r="D25" i="65"/>
  <c r="C7" i="53"/>
  <c r="D7" i="53"/>
  <c r="D6" i="53"/>
  <c r="N31" i="62" l="1"/>
  <c r="G32" i="62"/>
  <c r="M32" i="62"/>
  <c r="E26" i="65"/>
  <c r="C8" i="53"/>
  <c r="D8" i="53"/>
  <c r="I32" i="62" l="1"/>
  <c r="L32" i="62" s="1"/>
  <c r="J32" i="62"/>
  <c r="N32" i="62" s="1"/>
  <c r="F33" i="62"/>
  <c r="H33" i="62"/>
  <c r="K33" i="62" s="1"/>
  <c r="F26" i="65"/>
  <c r="G26" i="65" s="1"/>
  <c r="C26" i="65"/>
  <c r="D9" i="53"/>
  <c r="C9" i="53"/>
  <c r="G33" i="62" l="1"/>
  <c r="M33" i="62"/>
  <c r="D26" i="65"/>
  <c r="C10" i="53"/>
  <c r="D10" i="53"/>
  <c r="H34" i="62" l="1"/>
  <c r="K34" i="62" s="1"/>
  <c r="F34" i="62"/>
  <c r="I33" i="62"/>
  <c r="L33" i="62" s="1"/>
  <c r="J33" i="62"/>
  <c r="N33" i="62" s="1"/>
  <c r="E27" i="65"/>
  <c r="C11" i="53"/>
  <c r="D11" i="53"/>
  <c r="G34" i="62" l="1"/>
  <c r="M34" i="62"/>
  <c r="C27" i="65"/>
  <c r="F27" i="65"/>
  <c r="G27" i="65" s="1"/>
  <c r="D12" i="53"/>
  <c r="C12" i="53"/>
  <c r="I34" i="62" l="1"/>
  <c r="L34" i="62" s="1"/>
  <c r="J34" i="62"/>
  <c r="N34" i="62" s="1"/>
  <c r="F35" i="62"/>
  <c r="H35" i="62"/>
  <c r="K35" i="62" s="1"/>
  <c r="D27" i="65"/>
  <c r="D13" i="53"/>
  <c r="C13" i="53"/>
  <c r="G35" i="62" l="1"/>
  <c r="M35" i="62"/>
  <c r="E28" i="65"/>
  <c r="C14" i="53"/>
  <c r="D14" i="53"/>
  <c r="H36" i="62" l="1"/>
  <c r="K36" i="62" s="1"/>
  <c r="T8" i="62" s="1"/>
  <c r="F36" i="62"/>
  <c r="I35" i="62"/>
  <c r="L35" i="62" s="1"/>
  <c r="J35" i="62"/>
  <c r="N35" i="62" s="1"/>
  <c r="F28" i="65"/>
  <c r="G28" i="65" s="1"/>
  <c r="C28" i="65"/>
  <c r="G36" i="62" l="1"/>
  <c r="M36" i="62"/>
  <c r="D28" i="65"/>
  <c r="O3" i="32"/>
  <c r="P3" i="32"/>
  <c r="Q30" i="32"/>
  <c r="O2" i="32"/>
  <c r="Q3" i="32"/>
  <c r="P2" i="32"/>
  <c r="P30" i="32"/>
  <c r="I36" i="62" l="1"/>
  <c r="L36" i="62" s="1"/>
  <c r="J36" i="62"/>
  <c r="N36" i="62" s="1"/>
  <c r="E29" i="65"/>
  <c r="F29" i="65" l="1"/>
  <c r="G29" i="65" s="1"/>
  <c r="C29" i="65"/>
  <c r="D29" i="65" l="1"/>
  <c r="E30" i="65" l="1"/>
  <c r="F30" i="65" l="1"/>
  <c r="G30" i="65" s="1"/>
  <c r="C30" i="65"/>
  <c r="D30" i="65" l="1"/>
  <c r="E31" i="65" l="1"/>
  <c r="F31" i="65" l="1"/>
  <c r="G31" i="65" s="1"/>
  <c r="V6" i="65" s="1"/>
  <c r="C31" i="65"/>
  <c r="D31" i="65" l="1"/>
  <c r="E32" i="65" s="1"/>
  <c r="H3" i="32" l="1"/>
  <c r="F3" i="32"/>
  <c r="AF17" i="32"/>
  <c r="U5" i="32"/>
  <c r="V5" i="32" s="1"/>
  <c r="W5" i="32" s="1"/>
  <c r="X5" i="32" s="1"/>
  <c r="Y5" i="32" s="1"/>
  <c r="Z5" i="32" s="1"/>
  <c r="AA5" i="32" s="1"/>
  <c r="AB5" i="32" s="1"/>
  <c r="AC5" i="32" s="1"/>
  <c r="AD5" i="32" s="1"/>
  <c r="AE5" i="32" s="1"/>
  <c r="T6" i="32"/>
  <c r="T7" i="32" s="1"/>
  <c r="T8" i="32" s="1"/>
  <c r="T9" i="32" s="1"/>
  <c r="T10" i="32" s="1"/>
  <c r="T11" i="32" s="1"/>
  <c r="T12" i="32" s="1"/>
  <c r="T13" i="32" s="1"/>
  <c r="T14" i="32" s="1"/>
  <c r="T15" i="32" s="1"/>
  <c r="T16" i="32" s="1"/>
  <c r="G3" i="32" l="1"/>
  <c r="M3" i="32"/>
  <c r="K3" i="32"/>
  <c r="J3" i="32"/>
  <c r="I3" i="32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L3" i="32" l="1"/>
  <c r="N3" i="32"/>
  <c r="A1" i="14" l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W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D2" i="14" l="1"/>
  <c r="C2" i="14"/>
  <c r="E3" i="14" l="1"/>
  <c r="C3" i="14" s="1"/>
  <c r="D3" i="14" l="1"/>
  <c r="E4" i="14" s="1"/>
  <c r="C4" i="14" s="1"/>
  <c r="F3" i="14"/>
  <c r="D4" i="14" l="1"/>
  <c r="E5" i="14" s="1"/>
  <c r="C5" i="14" s="1"/>
  <c r="G3" i="14"/>
  <c r="D5" i="14" l="1"/>
  <c r="E6" i="14" s="1"/>
  <c r="C6" i="14" s="1"/>
  <c r="F4" i="14"/>
  <c r="H3" i="14"/>
  <c r="I3" i="14" s="1"/>
  <c r="D6" i="14" l="1"/>
  <c r="E7" i="14" s="1"/>
  <c r="C7" i="14" s="1"/>
  <c r="G4" i="14"/>
  <c r="D7" i="14" l="1"/>
  <c r="E8" i="14" s="1"/>
  <c r="C8" i="14" s="1"/>
  <c r="F5" i="14"/>
  <c r="H4" i="14"/>
  <c r="I4" i="14" s="1"/>
  <c r="D8" i="14" l="1"/>
  <c r="E9" i="14" s="1"/>
  <c r="C9" i="14" s="1"/>
  <c r="G5" i="14"/>
  <c r="D9" i="14" l="1"/>
  <c r="E10" i="14" s="1"/>
  <c r="C10" i="14" s="1"/>
  <c r="F6" i="14"/>
  <c r="H5" i="14"/>
  <c r="I5" i="14" s="1"/>
  <c r="D10" i="14" l="1"/>
  <c r="E11" i="14" s="1"/>
  <c r="C11" i="14" s="1"/>
  <c r="G6" i="14"/>
  <c r="D11" i="14" l="1"/>
  <c r="E12" i="14" s="1"/>
  <c r="C12" i="14" s="1"/>
  <c r="F7" i="14"/>
  <c r="H6" i="14"/>
  <c r="I6" i="14" s="1"/>
  <c r="D12" i="14" l="1"/>
  <c r="E13" i="14" s="1"/>
  <c r="C13" i="14" s="1"/>
  <c r="G7" i="14"/>
  <c r="D13" i="14" l="1"/>
  <c r="E14" i="14" s="1"/>
  <c r="C14" i="14" s="1"/>
  <c r="F8" i="14"/>
  <c r="H7" i="14"/>
  <c r="I7" i="14" s="1"/>
  <c r="D14" i="14" l="1"/>
  <c r="E15" i="14" s="1"/>
  <c r="C15" i="14" s="1"/>
  <c r="G8" i="14"/>
  <c r="H8" i="14" s="1"/>
  <c r="I8" i="14" s="1"/>
  <c r="D15" i="14" l="1"/>
  <c r="E16" i="14" s="1"/>
  <c r="C16" i="14" s="1"/>
  <c r="F9" i="14"/>
  <c r="D16" i="14" l="1"/>
  <c r="E17" i="14" s="1"/>
  <c r="C17" i="14" s="1"/>
  <c r="G9" i="14"/>
  <c r="H9" i="14" s="1"/>
  <c r="I9" i="14" s="1"/>
  <c r="D17" i="14" l="1"/>
  <c r="E18" i="14" s="1"/>
  <c r="C18" i="14" s="1"/>
  <c r="F10" i="14"/>
  <c r="D18" i="14" l="1"/>
  <c r="E19" i="14" s="1"/>
  <c r="C19" i="14" s="1"/>
  <c r="N5" i="33"/>
  <c r="G10" i="14"/>
  <c r="H10" i="14" s="1"/>
  <c r="I10" i="14" s="1"/>
  <c r="D19" i="14" l="1"/>
  <c r="E20" i="14" s="1"/>
  <c r="C20" i="14" s="1"/>
  <c r="F11" i="14"/>
  <c r="D20" i="14" l="1"/>
  <c r="E21" i="14" s="1"/>
  <c r="C21" i="14" s="1"/>
  <c r="G11" i="14"/>
  <c r="H11" i="14" s="1"/>
  <c r="I11" i="14" s="1"/>
  <c r="D21" i="14" l="1"/>
  <c r="E22" i="14" s="1"/>
  <c r="C22" i="14" s="1"/>
  <c r="F12" i="14"/>
  <c r="D22" i="14" l="1"/>
  <c r="E23" i="14" s="1"/>
  <c r="C23" i="14" s="1"/>
  <c r="G12" i="14"/>
  <c r="H12" i="14" s="1"/>
  <c r="I12" i="14" s="1"/>
  <c r="D23" i="14" l="1"/>
  <c r="E24" i="14" s="1"/>
  <c r="C24" i="14" s="1"/>
  <c r="F13" i="14"/>
  <c r="D24" i="14" l="1"/>
  <c r="E25" i="14" s="1"/>
  <c r="C25" i="14" s="1"/>
  <c r="G13" i="14"/>
  <c r="H13" i="14" s="1"/>
  <c r="I13" i="14" s="1"/>
  <c r="D25" i="14" l="1"/>
  <c r="E26" i="14" s="1"/>
  <c r="C26" i="14" s="1"/>
  <c r="F14" i="14"/>
  <c r="D26" i="14" l="1"/>
  <c r="E27" i="14" s="1"/>
  <c r="C27" i="14" s="1"/>
  <c r="G14" i="14"/>
  <c r="H14" i="14" s="1"/>
  <c r="I14" i="14" s="1"/>
  <c r="D27" i="14" l="1"/>
  <c r="E28" i="14" s="1"/>
  <c r="C28" i="14" s="1"/>
  <c r="F15" i="14"/>
  <c r="D28" i="14" l="1"/>
  <c r="E29" i="14" s="1"/>
  <c r="C29" i="14" s="1"/>
  <c r="G15" i="14"/>
  <c r="H15" i="14" s="1"/>
  <c r="I15" i="14" s="1"/>
  <c r="D29" i="14" l="1"/>
  <c r="E30" i="14" s="1"/>
  <c r="C30" i="14" s="1"/>
  <c r="F16" i="14"/>
  <c r="D30" i="14" l="1"/>
  <c r="E31" i="14" s="1"/>
  <c r="C31" i="14" s="1"/>
  <c r="G16" i="14"/>
  <c r="H16" i="14" s="1"/>
  <c r="I16" i="14" s="1"/>
  <c r="D31" i="14" l="1"/>
  <c r="E32" i="14" s="1"/>
  <c r="C32" i="14" s="1"/>
  <c r="F17" i="14"/>
  <c r="D32" i="14" l="1"/>
  <c r="E33" i="14" s="1"/>
  <c r="C33" i="14" s="1"/>
  <c r="G17" i="14"/>
  <c r="H17" i="14" s="1"/>
  <c r="I17" i="14" s="1"/>
  <c r="D33" i="14" l="1"/>
  <c r="E34" i="14" s="1"/>
  <c r="C34" i="14" s="1"/>
  <c r="F18" i="14"/>
  <c r="D34" i="14" l="1"/>
  <c r="E35" i="14" s="1"/>
  <c r="C35" i="14" s="1"/>
  <c r="G18" i="14"/>
  <c r="H18" i="14" s="1"/>
  <c r="I18" i="14" s="1"/>
  <c r="D35" i="14" l="1"/>
  <c r="E36" i="14" s="1"/>
  <c r="C36" i="14" s="1"/>
  <c r="F19" i="14"/>
  <c r="D36" i="14" l="1"/>
  <c r="E37" i="14" s="1"/>
  <c r="C37" i="14" s="1"/>
  <c r="G19" i="14"/>
  <c r="H19" i="14" s="1"/>
  <c r="I19" i="14" s="1"/>
  <c r="D37" i="14" l="1"/>
  <c r="E38" i="14" s="1"/>
  <c r="C38" i="14" s="1"/>
  <c r="F20" i="14"/>
  <c r="D38" i="14" l="1"/>
  <c r="E39" i="14" s="1"/>
  <c r="C39" i="14" s="1"/>
  <c r="G20" i="14"/>
  <c r="H20" i="14" s="1"/>
  <c r="I20" i="14" s="1"/>
  <c r="D39" i="14" l="1"/>
  <c r="E40" i="14" s="1"/>
  <c r="C40" i="14" s="1"/>
  <c r="F21" i="14"/>
  <c r="D40" i="14" l="1"/>
  <c r="E41" i="14" s="1"/>
  <c r="C41" i="14" s="1"/>
  <c r="G21" i="14"/>
  <c r="H21" i="14" s="1"/>
  <c r="I21" i="14" s="1"/>
  <c r="D41" i="14" l="1"/>
  <c r="E42" i="14" s="1"/>
  <c r="C42" i="14" s="1"/>
  <c r="F22" i="14"/>
  <c r="D42" i="14" l="1"/>
  <c r="E43" i="14" s="1"/>
  <c r="C43" i="14" s="1"/>
  <c r="G22" i="14"/>
  <c r="H22" i="14" s="1"/>
  <c r="I22" i="14" s="1"/>
  <c r="D43" i="14" l="1"/>
  <c r="E44" i="14" s="1"/>
  <c r="C44" i="14" s="1"/>
  <c r="F23" i="14"/>
  <c r="D44" i="14" l="1"/>
  <c r="E45" i="14" s="1"/>
  <c r="C45" i="14" s="1"/>
  <c r="G23" i="14"/>
  <c r="H23" i="14" s="1"/>
  <c r="I23" i="14" s="1"/>
  <c r="D45" i="14" l="1"/>
  <c r="E46" i="14" s="1"/>
  <c r="C46" i="14" s="1"/>
  <c r="F24" i="14"/>
  <c r="D46" i="14" l="1"/>
  <c r="E47" i="14" s="1"/>
  <c r="C47" i="14" s="1"/>
  <c r="G24" i="14"/>
  <c r="H24" i="14" s="1"/>
  <c r="I24" i="14" s="1"/>
  <c r="D47" i="14" l="1"/>
  <c r="E48" i="14" s="1"/>
  <c r="C48" i="14" s="1"/>
  <c r="F25" i="14"/>
  <c r="D48" i="14" l="1"/>
  <c r="E49" i="14" s="1"/>
  <c r="C49" i="14" s="1"/>
  <c r="G25" i="14"/>
  <c r="H25" i="14" s="1"/>
  <c r="I25" i="14" s="1"/>
  <c r="D49" i="14" l="1"/>
  <c r="E50" i="14" s="1"/>
  <c r="C50" i="14" s="1"/>
  <c r="F26" i="14"/>
  <c r="D50" i="14" l="1"/>
  <c r="E51" i="14" s="1"/>
  <c r="C51" i="14" s="1"/>
  <c r="G26" i="14"/>
  <c r="H26" i="14" s="1"/>
  <c r="I26" i="14" s="1"/>
  <c r="D51" i="14" l="1"/>
  <c r="E52" i="14" s="1"/>
  <c r="C52" i="14" s="1"/>
  <c r="F27" i="14"/>
  <c r="D52" i="14" l="1"/>
  <c r="E53" i="14" s="1"/>
  <c r="C53" i="14" s="1"/>
  <c r="G27" i="14"/>
  <c r="H27" i="14" s="1"/>
  <c r="I27" i="14" s="1"/>
  <c r="D53" i="14" l="1"/>
  <c r="E54" i="14" s="1"/>
  <c r="C54" i="14" s="1"/>
  <c r="F28" i="14"/>
  <c r="D54" i="14" l="1"/>
  <c r="E55" i="14" s="1"/>
  <c r="C55" i="14" s="1"/>
  <c r="G28" i="14"/>
  <c r="H28" i="14" s="1"/>
  <c r="I28" i="14" s="1"/>
  <c r="D55" i="14" l="1"/>
  <c r="E56" i="14" s="1"/>
  <c r="C56" i="14" s="1"/>
  <c r="F29" i="14"/>
  <c r="D56" i="14" l="1"/>
  <c r="E57" i="14" s="1"/>
  <c r="C57" i="14" s="1"/>
  <c r="G29" i="14"/>
  <c r="H29" i="14" s="1"/>
  <c r="I29" i="14" s="1"/>
  <c r="D57" i="14" l="1"/>
  <c r="E58" i="14" s="1"/>
  <c r="C58" i="14" s="1"/>
  <c r="F30" i="14"/>
  <c r="D58" i="14" l="1"/>
  <c r="E59" i="14" s="1"/>
  <c r="C59" i="14" s="1"/>
  <c r="G30" i="14"/>
  <c r="H30" i="14" s="1"/>
  <c r="I30" i="14" s="1"/>
  <c r="D59" i="14" l="1"/>
  <c r="E60" i="14" s="1"/>
  <c r="C60" i="14" s="1"/>
  <c r="F31" i="14"/>
  <c r="D60" i="14" l="1"/>
  <c r="E61" i="14" s="1"/>
  <c r="C61" i="14" s="1"/>
  <c r="G31" i="14"/>
  <c r="H31" i="14" s="1"/>
  <c r="I31" i="14" s="1"/>
  <c r="D61" i="14" l="1"/>
  <c r="E62" i="14" s="1"/>
  <c r="C62" i="14" s="1"/>
  <c r="F32" i="14"/>
  <c r="D62" i="14" l="1"/>
  <c r="E63" i="14" s="1"/>
  <c r="C63" i="14" s="1"/>
  <c r="G32" i="14"/>
  <c r="H32" i="14" s="1"/>
  <c r="I32" i="14" s="1"/>
  <c r="D63" i="14" l="1"/>
  <c r="E64" i="14" s="1"/>
  <c r="C64" i="14" s="1"/>
  <c r="F33" i="14"/>
  <c r="D64" i="14" l="1"/>
  <c r="E65" i="14" s="1"/>
  <c r="C65" i="14" s="1"/>
  <c r="G33" i="14"/>
  <c r="H33" i="14" s="1"/>
  <c r="I33" i="14" s="1"/>
  <c r="D65" i="14" l="1"/>
  <c r="E66" i="14" s="1"/>
  <c r="C66" i="14" s="1"/>
  <c r="F34" i="14"/>
  <c r="D66" i="14" l="1"/>
  <c r="E67" i="14" s="1"/>
  <c r="C67" i="14" s="1"/>
  <c r="G34" i="14"/>
  <c r="H34" i="14" s="1"/>
  <c r="I34" i="14" s="1"/>
  <c r="D67" i="14" l="1"/>
  <c r="E68" i="14" s="1"/>
  <c r="C68" i="14" s="1"/>
  <c r="F35" i="14"/>
  <c r="D68" i="14" l="1"/>
  <c r="E69" i="14" s="1"/>
  <c r="C69" i="14" s="1"/>
  <c r="G35" i="14"/>
  <c r="H35" i="14" s="1"/>
  <c r="I35" i="14" s="1"/>
  <c r="D69" i="14" l="1"/>
  <c r="E70" i="14" s="1"/>
  <c r="C70" i="14" s="1"/>
  <c r="F36" i="14"/>
  <c r="D70" i="14" l="1"/>
  <c r="E71" i="14" s="1"/>
  <c r="C71" i="14" s="1"/>
  <c r="G36" i="14"/>
  <c r="H36" i="14" s="1"/>
  <c r="I36" i="14" s="1"/>
  <c r="D71" i="14" l="1"/>
  <c r="E72" i="14" s="1"/>
  <c r="C72" i="14" s="1"/>
  <c r="F37" i="14"/>
  <c r="D72" i="14" l="1"/>
  <c r="E73" i="14" s="1"/>
  <c r="C73" i="14" s="1"/>
  <c r="G37" i="14"/>
  <c r="H37" i="14" s="1"/>
  <c r="I37" i="14" s="1"/>
  <c r="D73" i="14" l="1"/>
  <c r="E74" i="14" s="1"/>
  <c r="C74" i="14" s="1"/>
  <c r="F38" i="14"/>
  <c r="D74" i="14" l="1"/>
  <c r="E75" i="14" s="1"/>
  <c r="C75" i="14" s="1"/>
  <c r="G38" i="14"/>
  <c r="H38" i="14" s="1"/>
  <c r="I38" i="14" s="1"/>
  <c r="D75" i="14" l="1"/>
  <c r="E76" i="14" s="1"/>
  <c r="C76" i="14" s="1"/>
  <c r="F39" i="14"/>
  <c r="D76" i="14" l="1"/>
  <c r="E77" i="14" s="1"/>
  <c r="C77" i="14" s="1"/>
  <c r="D77" i="14" s="1"/>
  <c r="G39" i="14"/>
  <c r="H39" i="14" s="1"/>
  <c r="I39" i="14" s="1"/>
  <c r="F40" i="14" l="1"/>
  <c r="G40" i="14" l="1"/>
  <c r="H40" i="14" s="1"/>
  <c r="I40" i="14" s="1"/>
  <c r="F41" i="14" l="1"/>
  <c r="G41" i="14" l="1"/>
  <c r="H41" i="14" s="1"/>
  <c r="I41" i="14" s="1"/>
  <c r="F42" i="14" l="1"/>
  <c r="G42" i="14" l="1"/>
  <c r="H42" i="14" s="1"/>
  <c r="I42" i="14" s="1"/>
  <c r="F43" i="14" l="1"/>
  <c r="G43" i="14" l="1"/>
  <c r="H43" i="14" s="1"/>
  <c r="I43" i="14" s="1"/>
  <c r="F44" i="14" l="1"/>
  <c r="G44" i="14" l="1"/>
  <c r="H44" i="14" s="1"/>
  <c r="I44" i="14" s="1"/>
  <c r="F45" i="14" l="1"/>
  <c r="G45" i="14" l="1"/>
  <c r="H45" i="14" s="1"/>
  <c r="I45" i="14" s="1"/>
  <c r="F46" i="14" l="1"/>
  <c r="G46" i="14" l="1"/>
  <c r="H46" i="14" s="1"/>
  <c r="I46" i="14" s="1"/>
  <c r="F47" i="14" l="1"/>
  <c r="G47" i="14" l="1"/>
  <c r="H47" i="14" s="1"/>
  <c r="I47" i="14" s="1"/>
  <c r="F48" i="14" l="1"/>
  <c r="G48" i="14" l="1"/>
  <c r="H48" i="14" s="1"/>
  <c r="I48" i="14" s="1"/>
  <c r="F49" i="14" l="1"/>
  <c r="G49" i="14" l="1"/>
  <c r="H49" i="14" s="1"/>
  <c r="I49" i="14" s="1"/>
  <c r="F50" i="14" l="1"/>
  <c r="G50" i="14" l="1"/>
  <c r="H50" i="14" s="1"/>
  <c r="I50" i="14" s="1"/>
  <c r="F51" i="14" l="1"/>
  <c r="G51" i="14" l="1"/>
  <c r="H51" i="14" s="1"/>
  <c r="I51" i="14" s="1"/>
  <c r="F52" i="14" l="1"/>
  <c r="G52" i="14" l="1"/>
  <c r="H52" i="14" s="1"/>
  <c r="I52" i="14" s="1"/>
  <c r="F53" i="14" l="1"/>
  <c r="G53" i="14" l="1"/>
  <c r="H53" i="14" s="1"/>
  <c r="I53" i="14" s="1"/>
  <c r="F54" i="14" l="1"/>
  <c r="G54" i="14" l="1"/>
  <c r="H54" i="14" s="1"/>
  <c r="I54" i="14" s="1"/>
  <c r="F55" i="14" l="1"/>
  <c r="G55" i="14" l="1"/>
  <c r="H55" i="14" s="1"/>
  <c r="I55" i="14" s="1"/>
  <c r="F56" i="14" l="1"/>
  <c r="G56" i="14" l="1"/>
  <c r="H56" i="14" s="1"/>
  <c r="I56" i="14" s="1"/>
  <c r="F57" i="14" l="1"/>
  <c r="G57" i="14" l="1"/>
  <c r="H57" i="14" s="1"/>
  <c r="I57" i="14" s="1"/>
  <c r="F58" i="14" l="1"/>
  <c r="G58" i="14" l="1"/>
  <c r="H58" i="14" s="1"/>
  <c r="I58" i="14" s="1"/>
  <c r="F59" i="14" l="1"/>
  <c r="G59" i="14" l="1"/>
  <c r="H59" i="14" s="1"/>
  <c r="I59" i="14" s="1"/>
  <c r="F60" i="14" l="1"/>
  <c r="G60" i="14" l="1"/>
  <c r="H60" i="14" s="1"/>
  <c r="I60" i="14" s="1"/>
  <c r="F61" i="14" l="1"/>
  <c r="G61" i="14" l="1"/>
  <c r="H61" i="14" s="1"/>
  <c r="I61" i="14" s="1"/>
  <c r="F62" i="14" l="1"/>
  <c r="G62" i="14" l="1"/>
  <c r="H62" i="14" s="1"/>
  <c r="I62" i="14" s="1"/>
  <c r="F63" i="14" l="1"/>
  <c r="G63" i="14" l="1"/>
  <c r="H63" i="14" s="1"/>
  <c r="I63" i="14" s="1"/>
  <c r="F64" i="14" l="1"/>
  <c r="G64" i="14" l="1"/>
  <c r="H64" i="14" s="1"/>
  <c r="I64" i="14" s="1"/>
  <c r="F65" i="14" l="1"/>
  <c r="G65" i="14" l="1"/>
  <c r="H65" i="14" s="1"/>
  <c r="I65" i="14" s="1"/>
  <c r="F66" i="14" l="1"/>
  <c r="G66" i="14" l="1"/>
  <c r="H66" i="14" s="1"/>
  <c r="I66" i="14" s="1"/>
  <c r="F67" i="14" l="1"/>
  <c r="G67" i="14" l="1"/>
  <c r="H67" i="14" s="1"/>
  <c r="I67" i="14" s="1"/>
  <c r="F68" i="14" l="1"/>
  <c r="G68" i="14" l="1"/>
  <c r="H68" i="14" s="1"/>
  <c r="I68" i="14" s="1"/>
  <c r="F69" i="14" l="1"/>
  <c r="G69" i="14" l="1"/>
  <c r="H69" i="14" s="1"/>
  <c r="I69" i="14" s="1"/>
  <c r="F70" i="14" l="1"/>
  <c r="G70" i="14" l="1"/>
  <c r="H70" i="14" s="1"/>
  <c r="I70" i="14" s="1"/>
  <c r="F71" i="14" l="1"/>
  <c r="G71" i="14" l="1"/>
  <c r="H71" i="14" s="1"/>
  <c r="I71" i="14" s="1"/>
  <c r="F72" i="14" l="1"/>
  <c r="G72" i="14" l="1"/>
  <c r="H72" i="14" s="1"/>
  <c r="I72" i="14" s="1"/>
  <c r="F73" i="14" l="1"/>
  <c r="G73" i="14" l="1"/>
  <c r="H73" i="14" s="1"/>
  <c r="I73" i="14" s="1"/>
  <c r="F74" i="14" l="1"/>
  <c r="G74" i="14" l="1"/>
  <c r="H74" i="14" s="1"/>
  <c r="I74" i="14" s="1"/>
  <c r="F75" i="14" l="1"/>
  <c r="G75" i="14" l="1"/>
  <c r="H75" i="14" s="1"/>
  <c r="I75" i="14" s="1"/>
  <c r="F76" i="14" l="1"/>
  <c r="G76" i="14" l="1"/>
  <c r="H76" i="14" s="1"/>
  <c r="I76" i="14" s="1"/>
  <c r="F77" i="14" l="1"/>
  <c r="E78" i="14" l="1"/>
  <c r="G77" i="14"/>
  <c r="H77" i="14" s="1"/>
  <c r="F78" i="14"/>
  <c r="J3" i="14" s="1"/>
  <c r="K3" i="14" l="1"/>
  <c r="N1" i="14"/>
  <c r="G78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L5" i="14"/>
  <c r="I77" i="14"/>
  <c r="H78" i="14"/>
  <c r="J77" i="14"/>
  <c r="K56" i="14" l="1"/>
  <c r="K8" i="14"/>
  <c r="K54" i="14"/>
  <c r="K70" i="14"/>
  <c r="K13" i="14"/>
  <c r="K60" i="14"/>
  <c r="K47" i="14"/>
  <c r="K27" i="14"/>
  <c r="K34" i="14"/>
  <c r="K41" i="14"/>
  <c r="K64" i="14"/>
  <c r="K5" i="14"/>
  <c r="K26" i="14"/>
  <c r="K30" i="14"/>
  <c r="K61" i="14"/>
  <c r="K39" i="14"/>
  <c r="K44" i="14"/>
  <c r="K75" i="14"/>
  <c r="K11" i="14"/>
  <c r="K18" i="14"/>
  <c r="K25" i="14"/>
  <c r="K48" i="14"/>
  <c r="K77" i="14"/>
  <c r="K33" i="14"/>
  <c r="K22" i="14"/>
  <c r="K53" i="14"/>
  <c r="K15" i="14"/>
  <c r="K36" i="14"/>
  <c r="K67" i="14"/>
  <c r="K74" i="14"/>
  <c r="K10" i="14"/>
  <c r="K17" i="14"/>
  <c r="K40" i="14"/>
  <c r="K14" i="14"/>
  <c r="K45" i="14"/>
  <c r="K62" i="14"/>
  <c r="K28" i="14"/>
  <c r="K59" i="14"/>
  <c r="K66" i="14"/>
  <c r="K73" i="14"/>
  <c r="K9" i="14"/>
  <c r="K32" i="14"/>
  <c r="K19" i="14"/>
  <c r="K63" i="14"/>
  <c r="K6" i="14"/>
  <c r="K37" i="14"/>
  <c r="K69" i="14"/>
  <c r="K20" i="14"/>
  <c r="K51" i="14"/>
  <c r="K58" i="14"/>
  <c r="K65" i="14"/>
  <c r="K71" i="14"/>
  <c r="K24" i="14"/>
  <c r="K38" i="14"/>
  <c r="K52" i="14"/>
  <c r="K46" i="14"/>
  <c r="K7" i="14"/>
  <c r="K55" i="14"/>
  <c r="K29" i="14"/>
  <c r="K76" i="14"/>
  <c r="K12" i="14"/>
  <c r="K43" i="14"/>
  <c r="K50" i="14"/>
  <c r="K57" i="14"/>
  <c r="K31" i="14"/>
  <c r="K16" i="14"/>
  <c r="K23" i="14"/>
  <c r="K21" i="14"/>
  <c r="K68" i="14"/>
  <c r="K4" i="14"/>
  <c r="K35" i="14"/>
  <c r="K42" i="14"/>
  <c r="K49" i="14"/>
  <c r="K72" i="14"/>
  <c r="H4" i="32" l="1"/>
  <c r="F4" i="32"/>
  <c r="K4" i="32" l="1"/>
  <c r="G4" i="32"/>
  <c r="M4" i="32"/>
  <c r="I4" i="32" l="1"/>
  <c r="J4" i="32"/>
  <c r="N4" i="32" s="1"/>
  <c r="L4" i="32" l="1"/>
  <c r="H5" i="32"/>
  <c r="F5" i="32"/>
  <c r="G5" i="32" l="1"/>
  <c r="M5" i="32"/>
  <c r="K5" i="32"/>
  <c r="I5" i="32" l="1"/>
  <c r="J5" i="32"/>
  <c r="N5" i="32" s="1"/>
  <c r="H6" i="32" l="1"/>
  <c r="F6" i="32"/>
  <c r="L5" i="32"/>
  <c r="G6" i="32" l="1"/>
  <c r="M6" i="32"/>
  <c r="K6" i="32"/>
  <c r="I6" i="32" l="1"/>
  <c r="J6" i="32"/>
  <c r="N6" i="32" s="1"/>
  <c r="L6" i="32" l="1"/>
  <c r="H7" i="32"/>
  <c r="F7" i="32"/>
  <c r="K7" i="32" l="1"/>
  <c r="G7" i="32"/>
  <c r="M7" i="32"/>
  <c r="I7" i="32" l="1"/>
  <c r="J7" i="32"/>
  <c r="N7" i="32" s="1"/>
  <c r="F8" i="32"/>
  <c r="H8" i="32"/>
  <c r="K8" i="32" l="1"/>
  <c r="L7" i="32"/>
  <c r="G8" i="32"/>
  <c r="M8" i="32"/>
  <c r="I8" i="32" l="1"/>
  <c r="J8" i="32"/>
  <c r="N8" i="32" s="1"/>
  <c r="F9" i="32"/>
  <c r="H9" i="32"/>
  <c r="K9" i="32" s="1"/>
  <c r="G9" i="32" l="1"/>
  <c r="M9" i="32"/>
  <c r="L8" i="32"/>
  <c r="I9" i="32" l="1"/>
  <c r="L9" i="32" s="1"/>
  <c r="J9" i="32"/>
  <c r="N9" i="32" s="1"/>
  <c r="F10" i="32" l="1"/>
  <c r="H10" i="32"/>
  <c r="K10" i="32" s="1"/>
  <c r="G10" i="32" l="1"/>
  <c r="M10" i="32"/>
  <c r="I10" i="32" l="1"/>
  <c r="L10" i="32" s="1"/>
  <c r="J10" i="32"/>
  <c r="N10" i="32" s="1"/>
  <c r="H11" i="32" l="1"/>
  <c r="K11" i="32" s="1"/>
  <c r="F11" i="32"/>
  <c r="G11" i="32" l="1"/>
  <c r="M11" i="32"/>
  <c r="I11" i="32" l="1"/>
  <c r="L11" i="32" s="1"/>
  <c r="J11" i="32"/>
  <c r="N11" i="32" s="1"/>
  <c r="F12" i="32" l="1"/>
  <c r="H12" i="32"/>
  <c r="K12" i="32" s="1"/>
  <c r="G12" i="32" l="1"/>
  <c r="M12" i="32"/>
  <c r="I12" i="32" l="1"/>
  <c r="L12" i="32" s="1"/>
  <c r="J12" i="32"/>
  <c r="N12" i="32" s="1"/>
  <c r="H13" i="32" l="1"/>
  <c r="K13" i="32" s="1"/>
  <c r="F13" i="32"/>
  <c r="G13" i="32" l="1"/>
  <c r="M13" i="32"/>
  <c r="I13" i="32" l="1"/>
  <c r="L13" i="32" s="1"/>
  <c r="J13" i="32"/>
  <c r="N13" i="32" s="1"/>
  <c r="H14" i="32" l="1"/>
  <c r="K14" i="32" s="1"/>
  <c r="F14" i="32"/>
  <c r="G14" i="32" l="1"/>
  <c r="M14" i="32"/>
  <c r="I14" i="32" l="1"/>
  <c r="L14" i="32" s="1"/>
  <c r="J14" i="32"/>
  <c r="N14" i="32" s="1"/>
  <c r="H15" i="32" l="1"/>
  <c r="K15" i="32" s="1"/>
  <c r="F15" i="32"/>
  <c r="G15" i="32" l="1"/>
  <c r="M15" i="32"/>
  <c r="I15" i="32" l="1"/>
  <c r="L15" i="32" s="1"/>
  <c r="J15" i="32"/>
  <c r="N15" i="32" s="1"/>
  <c r="H16" i="32" l="1"/>
  <c r="K16" i="32" s="1"/>
  <c r="F16" i="32"/>
  <c r="G16" i="32" l="1"/>
  <c r="M16" i="32"/>
  <c r="I16" i="32" l="1"/>
  <c r="L16" i="32" s="1"/>
  <c r="J16" i="32"/>
  <c r="N16" i="32" s="1"/>
  <c r="F17" i="32" l="1"/>
  <c r="H17" i="32"/>
  <c r="K17" i="32" s="1"/>
  <c r="G17" i="32" l="1"/>
  <c r="M17" i="32"/>
  <c r="I17" i="32" l="1"/>
  <c r="L17" i="32" s="1"/>
  <c r="J17" i="32"/>
  <c r="N17" i="32" s="1"/>
  <c r="H18" i="32" l="1"/>
  <c r="K18" i="32" s="1"/>
  <c r="F18" i="32"/>
  <c r="G18" i="32" l="1"/>
  <c r="M18" i="32"/>
  <c r="I18" i="32" l="1"/>
  <c r="L18" i="32" s="1"/>
  <c r="J18" i="32"/>
  <c r="N18" i="32" s="1"/>
  <c r="F19" i="32" l="1"/>
  <c r="H19" i="32"/>
  <c r="K19" i="32" s="1"/>
  <c r="G19" i="32" l="1"/>
  <c r="M19" i="32"/>
  <c r="I19" i="32" l="1"/>
  <c r="L19" i="32" s="1"/>
  <c r="J19" i="32"/>
  <c r="N19" i="32" s="1"/>
  <c r="H20" i="32" l="1"/>
  <c r="K20" i="32" s="1"/>
  <c r="F20" i="32"/>
  <c r="G20" i="32" l="1"/>
  <c r="M20" i="32"/>
  <c r="I20" i="32" l="1"/>
  <c r="L20" i="32" s="1"/>
  <c r="J20" i="32"/>
  <c r="N20" i="32" s="1"/>
  <c r="H21" i="32" l="1"/>
  <c r="K21" i="32" s="1"/>
  <c r="F21" i="32"/>
  <c r="G21" i="32" l="1"/>
  <c r="M21" i="32"/>
  <c r="I21" i="32" l="1"/>
  <c r="L21" i="32" s="1"/>
  <c r="J21" i="32"/>
  <c r="N21" i="32" s="1"/>
  <c r="F22" i="32" l="1"/>
  <c r="H22" i="32"/>
  <c r="K22" i="32" s="1"/>
  <c r="G22" i="32" l="1"/>
  <c r="M22" i="32"/>
  <c r="I22" i="32" l="1"/>
  <c r="L22" i="32" s="1"/>
  <c r="J22" i="32"/>
  <c r="N22" i="32" s="1"/>
  <c r="F23" i="32" l="1"/>
  <c r="H23" i="32"/>
  <c r="K23" i="32" s="1"/>
  <c r="G23" i="32" l="1"/>
  <c r="M23" i="32"/>
  <c r="I23" i="32" l="1"/>
  <c r="L23" i="32" s="1"/>
  <c r="J23" i="32"/>
  <c r="N23" i="32" s="1"/>
  <c r="F24" i="32" l="1"/>
  <c r="H24" i="32"/>
  <c r="K24" i="32" s="1"/>
  <c r="G24" i="32" l="1"/>
  <c r="M24" i="32"/>
  <c r="I24" i="32" l="1"/>
  <c r="L24" i="32" s="1"/>
  <c r="J24" i="32"/>
  <c r="N24" i="32" s="1"/>
  <c r="F25" i="32" l="1"/>
  <c r="H25" i="32"/>
  <c r="K25" i="32" s="1"/>
  <c r="G25" i="32" l="1"/>
  <c r="M25" i="32"/>
  <c r="I25" i="32" l="1"/>
  <c r="L25" i="32" s="1"/>
  <c r="J25" i="32"/>
  <c r="N25" i="32" s="1"/>
  <c r="F26" i="32" l="1"/>
  <c r="H26" i="32"/>
  <c r="K26" i="32" s="1"/>
  <c r="G26" i="32" l="1"/>
  <c r="M26" i="32"/>
  <c r="I26" i="32" l="1"/>
  <c r="L26" i="32" s="1"/>
  <c r="J26" i="32"/>
  <c r="N26" i="32" s="1"/>
  <c r="F27" i="32" l="1"/>
  <c r="H27" i="32"/>
  <c r="K27" i="32" s="1"/>
  <c r="G27" i="32" l="1"/>
  <c r="M27" i="32"/>
  <c r="I27" i="32" l="1"/>
  <c r="L27" i="32" s="1"/>
  <c r="J27" i="32"/>
  <c r="N27" i="32" s="1"/>
  <c r="H28" i="32" l="1"/>
  <c r="K28" i="32" s="1"/>
  <c r="F28" i="32"/>
  <c r="G28" i="32" l="1"/>
  <c r="M28" i="32"/>
  <c r="I28" i="32" l="1"/>
  <c r="L28" i="32" s="1"/>
  <c r="J28" i="32"/>
  <c r="N28" i="32" s="1"/>
  <c r="H29" i="32" l="1"/>
  <c r="K29" i="32" s="1"/>
  <c r="F29" i="32"/>
  <c r="G29" i="32" l="1"/>
  <c r="M29" i="32"/>
  <c r="I29" i="32" l="1"/>
  <c r="L29" i="32" s="1"/>
  <c r="J29" i="32"/>
  <c r="N29" i="32" s="1"/>
  <c r="H30" i="32" l="1"/>
  <c r="K30" i="32" s="1"/>
  <c r="T5" i="32" s="1"/>
  <c r="F30" i="32"/>
  <c r="G30" i="32" l="1"/>
  <c r="M30" i="32"/>
  <c r="I30" i="32" l="1"/>
  <c r="L30" i="32" s="1"/>
  <c r="J30" i="32"/>
  <c r="N30" i="32" s="1"/>
</calcChain>
</file>

<file path=xl/sharedStrings.xml><?xml version="1.0" encoding="utf-8"?>
<sst xmlns="http://schemas.openxmlformats.org/spreadsheetml/2006/main" count="99" uniqueCount="64">
  <si>
    <t>At</t>
  </si>
  <si>
    <t>MAD</t>
  </si>
  <si>
    <t>|E|</t>
  </si>
  <si>
    <t>E</t>
  </si>
  <si>
    <t>Per.</t>
  </si>
  <si>
    <t>Trend</t>
  </si>
  <si>
    <t>Actual</t>
  </si>
  <si>
    <t>TS</t>
  </si>
  <si>
    <t>Std.S</t>
  </si>
  <si>
    <t>(E-MeanE)^2</t>
  </si>
  <si>
    <t>Beta=</t>
  </si>
  <si>
    <t>alpha=</t>
  </si>
  <si>
    <t>ES-Forc</t>
  </si>
  <si>
    <t>Trens</t>
  </si>
  <si>
    <t>ES-Level</t>
  </si>
  <si>
    <t>Level</t>
  </si>
  <si>
    <t>Ft</t>
  </si>
  <si>
    <t>Et</t>
  </si>
  <si>
    <t>|Et|</t>
  </si>
  <si>
    <t>E2</t>
  </si>
  <si>
    <t>|E|/At</t>
  </si>
  <si>
    <t>MSE</t>
  </si>
  <si>
    <t>MAPE</t>
  </si>
  <si>
    <t>alpha</t>
  </si>
  <si>
    <t>Bias</t>
  </si>
  <si>
    <t>The Forecast for New Level is the Previous Lever + Previous Trend</t>
  </si>
  <si>
    <t>Actual Trend is the difference between current Level and previous Level</t>
  </si>
  <si>
    <t>Beta</t>
  </si>
  <si>
    <t>Alpha</t>
  </si>
  <si>
    <t>a</t>
  </si>
  <si>
    <t>b</t>
  </si>
  <si>
    <t>t</t>
  </si>
  <si>
    <t>Simple ES</t>
  </si>
  <si>
    <t>TrenAdjES</t>
  </si>
  <si>
    <t>α=0.5</t>
  </si>
  <si>
    <t>α=0.2</t>
  </si>
  <si>
    <t>Demand</t>
  </si>
  <si>
    <t>Period</t>
  </si>
  <si>
    <t>Forecast (α=0.2, α=0.5)</t>
  </si>
  <si>
    <t>BIAS</t>
  </si>
  <si>
    <t>Draw the Tracking Signal  graph.</t>
  </si>
  <si>
    <t>Compute MAD, MSE, MAPE, and TS for all periods.  Enter the values for period 50.</t>
  </si>
  <si>
    <t>LCL</t>
  </si>
  <si>
    <t>UCL</t>
  </si>
  <si>
    <t>Center</t>
  </si>
  <si>
    <t>|E|/A</t>
  </si>
  <si>
    <t>TrendData</t>
  </si>
  <si>
    <t>Draw the Actual vs. Forcast graph.</t>
  </si>
  <si>
    <t>Use the following data. Cpmute the forecast for the next period using alpha =</t>
  </si>
  <si>
    <t>Forecast Seasonality is current demand divided by current level</t>
  </si>
  <si>
    <t>Actual Seasonality is demand divided by the current lever</t>
  </si>
  <si>
    <t>Forecast Trend the  previous trend</t>
  </si>
  <si>
    <t>Actual for Level id Actual Data divided by Seasonality of N Period ago</t>
  </si>
  <si>
    <t>Initial Seasonality are the sensualities of the first N periods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</si>
  <si>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</si>
  <si>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</si>
  <si>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beta=</t>
  </si>
  <si>
    <t>E=A-F</t>
  </si>
  <si>
    <t>To Add</t>
  </si>
  <si>
    <t>The lecture is here</t>
  </si>
  <si>
    <t xml:space="preserve">https://youtu.be/qk1-dwM2N38 </t>
  </si>
  <si>
    <t>22 mins including this Tab and next Tab</t>
  </si>
  <si>
    <t xml:space="preserve">Green is at your own will </t>
  </si>
  <si>
    <t xml:space="preserve">Yellow is Lecture. If you follow Yellow you do not need more.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</si>
</sst>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0"/>
      <color theme="0"/>
      <name val="Arial"/>
      <family val="2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Symbol"/>
      <family val="1"/>
      <charset val="2"/>
    </font>
    <font>
      <sz val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color rgb="FF00B050"/>
      <name val="Book Antiqua"/>
      <family val="1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Book Antiqua"/>
      <family val="1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0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/>
    <xf numFmtId="1" fontId="2" fillId="0" borderId="0" xfId="2" applyNumberFormat="1" applyBorder="1" applyAlignment="1">
      <alignment horizontal="center"/>
    </xf>
    <xf numFmtId="0" fontId="3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164" fontId="2" fillId="0" borderId="0" xfId="2" applyNumberFormat="1" applyAlignment="1">
      <alignment horizontal="center"/>
    </xf>
    <xf numFmtId="164" fontId="2" fillId="6" borderId="0" xfId="2" applyNumberFormat="1" applyFill="1" applyAlignment="1">
      <alignment horizontal="left"/>
    </xf>
    <xf numFmtId="1" fontId="2" fillId="0" borderId="0" xfId="2" applyNumberFormat="1" applyAlignment="1">
      <alignment horizontal="left"/>
    </xf>
    <xf numFmtId="164" fontId="2" fillId="0" borderId="0" xfId="2" applyNumberFormat="1" applyAlignment="1">
      <alignment horizontal="left"/>
    </xf>
    <xf numFmtId="1" fontId="2" fillId="0" borderId="0" xfId="2" applyNumberFormat="1" applyBorder="1" applyAlignment="1">
      <alignment horizontal="left"/>
    </xf>
    <xf numFmtId="164" fontId="4" fillId="5" borderId="0" xfId="2" applyNumberFormat="1" applyFont="1" applyFill="1"/>
    <xf numFmtId="166" fontId="4" fillId="5" borderId="0" xfId="2" applyNumberFormat="1" applyFont="1" applyFill="1"/>
    <xf numFmtId="0" fontId="2" fillId="0" borderId="0" xfId="2" applyFont="1" applyAlignment="1">
      <alignment horizontal="center"/>
    </xf>
    <xf numFmtId="0" fontId="2" fillId="6" borderId="0" xfId="2" applyFont="1" applyFill="1" applyAlignment="1">
      <alignment horizontal="center"/>
    </xf>
    <xf numFmtId="0" fontId="2" fillId="7" borderId="0" xfId="2" applyFont="1" applyFill="1" applyAlignment="1">
      <alignment horizontal="center"/>
    </xf>
    <xf numFmtId="0" fontId="2" fillId="0" borderId="0" xfId="2" applyFont="1" applyAlignment="1">
      <alignment horizontal="right"/>
    </xf>
    <xf numFmtId="1" fontId="2" fillId="0" borderId="0" xfId="2" applyNumberFormat="1" applyFont="1" applyBorder="1" applyAlignment="1">
      <alignment horizontal="center"/>
    </xf>
    <xf numFmtId="0" fontId="3" fillId="0" borderId="0" xfId="0" applyFont="1"/>
    <xf numFmtId="0" fontId="5" fillId="0" borderId="0" xfId="2" applyFont="1"/>
    <xf numFmtId="0" fontId="3" fillId="0" borderId="5" xfId="1" applyFont="1" applyBorder="1" applyAlignment="1">
      <alignment horizontal="left"/>
    </xf>
    <xf numFmtId="0" fontId="3" fillId="4" borderId="6" xfId="1" applyFont="1" applyFill="1" applyBorder="1" applyAlignment="1">
      <alignment horizontal="center"/>
    </xf>
    <xf numFmtId="0" fontId="5" fillId="0" borderId="0" xfId="2" applyFont="1" applyFill="1"/>
    <xf numFmtId="0" fontId="3" fillId="4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5" fillId="0" borderId="0" xfId="2" applyFont="1" applyAlignment="1">
      <alignment horizontal="center"/>
    </xf>
    <xf numFmtId="2" fontId="5" fillId="0" borderId="0" xfId="2" applyNumberFormat="1" applyFont="1" applyAlignment="1">
      <alignment horizontal="center"/>
    </xf>
    <xf numFmtId="0" fontId="5" fillId="0" borderId="0" xfId="2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2" fontId="5" fillId="0" borderId="0" xfId="2" applyNumberFormat="1" applyFont="1" applyFill="1" applyAlignment="1">
      <alignment horizontal="center"/>
    </xf>
    <xf numFmtId="164" fontId="5" fillId="0" borderId="0" xfId="2" applyNumberFormat="1" applyFont="1" applyFill="1"/>
    <xf numFmtId="0" fontId="0" fillId="0" borderId="0" xfId="0" applyFill="1" applyAlignment="1">
      <alignment horizontal="right"/>
    </xf>
    <xf numFmtId="0" fontId="5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0" fontId="7" fillId="0" borderId="0" xfId="2" applyFon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/>
    </xf>
    <xf numFmtId="0" fontId="0" fillId="8" borderId="0" xfId="0" applyFill="1" applyAlignment="1">
      <alignment horizontal="left"/>
    </xf>
    <xf numFmtId="1" fontId="0" fillId="8" borderId="0" xfId="0" applyNumberFormat="1" applyFill="1" applyAlignment="1">
      <alignment horizontal="center"/>
    </xf>
    <xf numFmtId="0" fontId="0" fillId="9" borderId="0" xfId="0" applyFill="1" applyAlignment="1">
      <alignment horizontal="left"/>
    </xf>
    <xf numFmtId="2" fontId="0" fillId="9" borderId="0" xfId="0" applyNumberFormat="1" applyFill="1" applyAlignment="1">
      <alignment horizontal="center"/>
    </xf>
    <xf numFmtId="0" fontId="0" fillId="10" borderId="0" xfId="0" applyFill="1" applyAlignment="1">
      <alignment horizontal="left"/>
    </xf>
    <xf numFmtId="1" fontId="5" fillId="10" borderId="0" xfId="2" applyNumberFormat="1" applyFont="1" applyFill="1" applyAlignment="1">
      <alignment horizontal="center"/>
    </xf>
    <xf numFmtId="0" fontId="0" fillId="11" borderId="0" xfId="0" applyFill="1" applyAlignment="1">
      <alignment horizontal="left"/>
    </xf>
    <xf numFmtId="2" fontId="5" fillId="11" borderId="0" xfId="2" applyNumberFormat="1" applyFont="1" applyFill="1" applyAlignment="1">
      <alignment horizontal="center"/>
    </xf>
    <xf numFmtId="0" fontId="0" fillId="12" borderId="0" xfId="0" applyFill="1" applyAlignment="1">
      <alignment horizontal="left"/>
    </xf>
    <xf numFmtId="2" fontId="0" fillId="1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8" fillId="0" borderId="3" xfId="2" applyFont="1" applyBorder="1"/>
    <xf numFmtId="164" fontId="8" fillId="0" borderId="7" xfId="2" applyNumberFormat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164" fontId="8" fillId="0" borderId="3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1" xfId="2" applyFont="1" applyBorder="1"/>
    <xf numFmtId="0" fontId="8" fillId="0" borderId="2" xfId="2" applyFont="1" applyBorder="1"/>
    <xf numFmtId="0" fontId="8" fillId="0" borderId="0" xfId="2" applyFont="1"/>
    <xf numFmtId="1" fontId="5" fillId="0" borderId="0" xfId="2" applyNumberFormat="1" applyFont="1" applyFill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8" fillId="2" borderId="0" xfId="1" applyFont="1" applyFill="1" applyAlignment="1">
      <alignment horizontal="center"/>
    </xf>
    <xf numFmtId="165" fontId="11" fillId="0" borderId="0" xfId="0" applyNumberFormat="1" applyFont="1"/>
    <xf numFmtId="2" fontId="11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6" fontId="5" fillId="0" borderId="0" xfId="2" applyNumberFormat="1" applyFont="1" applyAlignment="1">
      <alignment horizontal="center"/>
    </xf>
    <xf numFmtId="0" fontId="18" fillId="2" borderId="6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17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1" fontId="3" fillId="8" borderId="0" xfId="0" applyNumberFormat="1" applyFont="1" applyFill="1" applyAlignment="1">
      <alignment horizontal="center"/>
    </xf>
    <xf numFmtId="2" fontId="3" fillId="9" borderId="0" xfId="0" applyNumberFormat="1" applyFont="1" applyFill="1" applyAlignment="1">
      <alignment horizontal="center"/>
    </xf>
    <xf numFmtId="0" fontId="3" fillId="8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2" fontId="3" fillId="12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10" borderId="0" xfId="0" applyFont="1" applyFill="1" applyAlignment="1">
      <alignment horizontal="left"/>
    </xf>
    <xf numFmtId="0" fontId="3" fillId="11" borderId="0" xfId="0" applyFont="1" applyFill="1" applyAlignment="1">
      <alignment horizontal="left"/>
    </xf>
    <xf numFmtId="0" fontId="3" fillId="12" borderId="0" xfId="0" applyFont="1" applyFill="1" applyAlignment="1">
      <alignment horizontal="left"/>
    </xf>
    <xf numFmtId="2" fontId="3" fillId="0" borderId="0" xfId="0" applyNumberFormat="1" applyFont="1"/>
    <xf numFmtId="0" fontId="6" fillId="2" borderId="0" xfId="2" applyFont="1" applyFill="1" applyAlignment="1">
      <alignment horizontal="center"/>
    </xf>
    <xf numFmtId="0" fontId="19" fillId="0" borderId="0" xfId="0" applyFont="1"/>
    <xf numFmtId="0" fontId="20" fillId="0" borderId="0" xfId="5" applyFont="1"/>
    <xf numFmtId="0" fontId="21" fillId="2" borderId="0" xfId="0" applyFont="1" applyFill="1"/>
    <xf numFmtId="0" fontId="6" fillId="2" borderId="0" xfId="2" applyFont="1" applyFill="1"/>
    <xf numFmtId="0" fontId="0" fillId="6" borderId="0" xfId="0" applyFill="1"/>
    <xf numFmtId="0" fontId="5" fillId="6" borderId="0" xfId="2" applyFont="1" applyFill="1"/>
    <xf numFmtId="0" fontId="0" fillId="3" borderId="0" xfId="0" applyFill="1"/>
    <xf numFmtId="0" fontId="5" fillId="3" borderId="0" xfId="2" applyFont="1" applyFill="1"/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'3.TrendAdj-22Mins'!$O$1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'3.TrendAdj-22Mins'!$B$1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'3.TrendAdj-22Mins'!$A$3:$A$30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'3.TrendAdj-22Mins'!$B$3:$B$30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'3.TrendAdj-22Mins'!$E$1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'3.TrendAdj-22Mins'!$A$3:$A$34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'3.TrendAdj-22Mins'!$E$3:$E$34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20.811001908360158</c:v>
                </c:pt>
                <c:pt idx="2">
                  <c:v>22.45569752664754</c:v>
                </c:pt>
                <c:pt idx="3">
                  <c:v>27.174101463242408</c:v>
                </c:pt>
                <c:pt idx="4">
                  <c:v>32.084104976373098</c:v>
                </c:pt>
                <c:pt idx="5">
                  <c:v>32.820005197687763</c:v>
                </c:pt>
                <c:pt idx="6">
                  <c:v>38.067729563974325</c:v>
                </c:pt>
                <c:pt idx="7">
                  <c:v>37.595848280941418</c:v>
                </c:pt>
                <c:pt idx="8">
                  <c:v>37.662285746589589</c:v>
                </c:pt>
                <c:pt idx="9">
                  <c:v>36.951809306188728</c:v>
                </c:pt>
                <c:pt idx="10">
                  <c:v>37.692612193466474</c:v>
                </c:pt>
                <c:pt idx="11">
                  <c:v>40.0537513340442</c:v>
                </c:pt>
                <c:pt idx="12">
                  <c:v>42.523520746489751</c:v>
                </c:pt>
                <c:pt idx="13">
                  <c:v>43.537027788672717</c:v>
                </c:pt>
                <c:pt idx="14">
                  <c:v>44.306194112117723</c:v>
                </c:pt>
                <c:pt idx="15">
                  <c:v>46.405711470670497</c:v>
                </c:pt>
                <c:pt idx="16">
                  <c:v>49.950095973860343</c:v>
                </c:pt>
                <c:pt idx="17">
                  <c:v>50.954469051931987</c:v>
                </c:pt>
                <c:pt idx="18">
                  <c:v>51.54098908689906</c:v>
                </c:pt>
                <c:pt idx="19">
                  <c:v>50.968319220562542</c:v>
                </c:pt>
                <c:pt idx="20">
                  <c:v>56.805297970378852</c:v>
                </c:pt>
                <c:pt idx="21">
                  <c:v>56.977751519174909</c:v>
                </c:pt>
                <c:pt idx="22">
                  <c:v>59.958318402346343</c:v>
                </c:pt>
                <c:pt idx="23">
                  <c:v>64.677371651634189</c:v>
                </c:pt>
                <c:pt idx="24">
                  <c:v>65.558505369857826</c:v>
                </c:pt>
                <c:pt idx="25">
                  <c:v>69.673299105035426</c:v>
                </c:pt>
                <c:pt idx="26">
                  <c:v>75.538018901380568</c:v>
                </c:pt>
                <c:pt idx="27">
                  <c:v>83.854446200625631</c:v>
                </c:pt>
                <c:pt idx="28">
                  <c:v>92.001098567046512</c:v>
                </c:pt>
                <c:pt idx="29">
                  <c:v>98.353555605163663</c:v>
                </c:pt>
                <c:pt idx="30">
                  <c:v>104.70601264328083</c:v>
                </c:pt>
                <c:pt idx="31">
                  <c:v>111.05846968139798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'3.ES.Simp.Trend'!$M$1</c:f>
          <c:strCache>
            <c:ptCount val="1"/>
            <c:pt idx="0">
              <c:v>Simple 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'3.ES.Simp.Trend'!$B$2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'3.ES.Simp.Trend'!$B$3:$B$30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'3.ES.Simp.Trend'!$C$2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'3.ES.Simp.Trend'!$A$3:$A$34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'3.ES.Simp.Trend'!$C$3:$C$34</c:f>
              <c:numCache>
                <c:formatCode>0.00</c:formatCode>
                <c:ptCount val="32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73.493508547544479</c:v>
                </c:pt>
                <c:pt idx="29">
                  <c:v>73.493508547544479</c:v>
                </c:pt>
                <c:pt idx="30">
                  <c:v>73.493508547544479</c:v>
                </c:pt>
                <c:pt idx="31">
                  <c:v>73.493508547544479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'3.ES.Simp.Trend'!$L$2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'3.ES.Simp.Trend'!$L$2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'3.ES.Simp.Trend'!$A$3:$A$30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'3.ES.Simp.Trend'!$L$3:$L$30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'3b.ESLag'!$B$2</c:f>
              <c:strCache>
                <c:ptCount val="1"/>
                <c:pt idx="0">
                  <c:v>Demand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'3b.ESLag'!$B$4:$B$14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8D-40EA-A33C-89FE06E6C8CB}"/>
            </c:ext>
          </c:extLst>
        </c:ser>
        <c:ser>
          <c:idx val="1"/>
          <c:order val="1"/>
          <c:tx>
            <c:strRef>
              <c:f>'3b.ESLag'!$C$15</c:f>
              <c:strCache>
                <c:ptCount val="1"/>
                <c:pt idx="0">
                  <c:v>α=0.2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'3b.ESLag'!$C$4:$C$14</c:f>
              <c:numCache>
                <c:formatCode>0.0</c:formatCode>
                <c:ptCount val="11"/>
                <c:pt idx="0">
                  <c:v>1</c:v>
                </c:pt>
                <c:pt idx="1">
                  <c:v>1.2000000000000002</c:v>
                </c:pt>
                <c:pt idx="2">
                  <c:v>1.5600000000000003</c:v>
                </c:pt>
                <c:pt idx="3">
                  <c:v>2.048</c:v>
                </c:pt>
                <c:pt idx="4">
                  <c:v>2.6383999999999999</c:v>
                </c:pt>
                <c:pt idx="5">
                  <c:v>3.3107200000000003</c:v>
                </c:pt>
                <c:pt idx="6">
                  <c:v>4.0485760000000006</c:v>
                </c:pt>
                <c:pt idx="7">
                  <c:v>4.8388608000000009</c:v>
                </c:pt>
                <c:pt idx="8">
                  <c:v>5.6710886400000007</c:v>
                </c:pt>
                <c:pt idx="9">
                  <c:v>6.5368709120000004</c:v>
                </c:pt>
                <c:pt idx="10">
                  <c:v>7.4294967296000012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8D-40EA-A33C-89FE06E6C8CB}"/>
            </c:ext>
          </c:extLst>
        </c:ser>
        <c:ser>
          <c:idx val="2"/>
          <c:order val="2"/>
          <c:tx>
            <c:strRef>
              <c:f>'3b.ESLag'!$D$15</c:f>
              <c:strCache>
                <c:ptCount val="1"/>
                <c:pt idx="0">
                  <c:v>α=0.5</c:v>
                </c:pt>
              </c:strCache>
            </c:strRef>
          </c:tx>
          <c:xVal>
            <c:numRef>
              <c:f>'3b.ESLag'!$A$4:$A$14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xVal>
          <c:yVal>
            <c:numRef>
              <c:f>'3b.ESLag'!$D$4:$D$14</c:f>
              <c:numCache>
                <c:formatCode>0.0</c:formatCode>
                <c:ptCount val="11"/>
                <c:pt idx="0">
                  <c:v>1</c:v>
                </c:pt>
                <c:pt idx="1">
                  <c:v>1.5</c:v>
                </c:pt>
                <c:pt idx="2">
                  <c:v>2.1</c:v>
                </c:pt>
                <c:pt idx="3">
                  <c:v>2.7800000000000002</c:v>
                </c:pt>
                <c:pt idx="4">
                  <c:v>3.524</c:v>
                </c:pt>
                <c:pt idx="5">
                  <c:v>4.3192000000000004</c:v>
                </c:pt>
                <c:pt idx="6">
                  <c:v>5.1553599999999999</c:v>
                </c:pt>
                <c:pt idx="7">
                  <c:v>6.0242880000000003</c:v>
                </c:pt>
                <c:pt idx="8">
                  <c:v>6.9194304000000004</c:v>
                </c:pt>
                <c:pt idx="9">
                  <c:v>7.8355443200000003</c:v>
                </c:pt>
                <c:pt idx="10">
                  <c:v>8.7684354560000006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8D-40EA-A33C-89FE06E6C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15680"/>
        <c:axId val="159429760"/>
      </c:scatterChart>
      <c:valAx>
        <c:axId val="159415680"/>
        <c:scaling>
          <c:orientation val="minMax"/>
          <c:max val="12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159429760"/>
        <c:crosses val="autoZero"/>
        <c:crossBetween val="midCat"/>
      </c:valAx>
      <c:valAx>
        <c:axId val="159429760"/>
        <c:scaling>
          <c:orientation val="minMax"/>
          <c:max val="12"/>
          <c:min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41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Prac.TrAdES!$N$1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Prac.TrAdES!$B$1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Prac.TrAdES!$A$3:$A$77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Prac.TrAdES!$B$3:$B$77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Prac.TrAdES!$E$1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Prac.TrAdES!$A$3:$A$77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Prac.TrAdES!$E$3:$E$78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Prac.TrAdES!$I$1:$I$2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Prac.TrAdES!$I$3:$I$77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'Prac.TrAdES-2'!$C$3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834050173630909E-2"/>
          <c:y val="0.11938728285628314"/>
          <c:w val="0.94611697829336605"/>
          <c:h val="0.73208833789640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'Prac.TrAdES-2'!$B$7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'Prac.TrAdES-2'!$A$9:$A$35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xVal>
          <c:yVal>
            <c:numRef>
              <c:f>'Prac.TrAdES-2'!$B$9:$B$36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B-4329-ADC8-1208E515C84B}"/>
            </c:ext>
          </c:extLst>
        </c:ser>
        <c:ser>
          <c:idx val="1"/>
          <c:order val="1"/>
          <c:tx>
            <c:strRef>
              <c:f>'Prac.TrAdES-2'!$E$7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'Prac.TrAdES-2'!$A$9:$A$40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'Prac.TrAdES-2'!$E$9:$E$40</c:f>
              <c:numCache>
                <c:formatCode>0.00</c:formatCode>
                <c:ptCount val="32"/>
                <c:pt idx="0">
                  <c:v>23.481481481481481</c:v>
                </c:pt>
                <c:pt idx="1">
                  <c:v>23.313377922735302</c:v>
                </c:pt>
                <c:pt idx="2">
                  <c:v>29.590744832559849</c:v>
                </c:pt>
                <c:pt idx="3">
                  <c:v>35.718366453297733</c:v>
                </c:pt>
                <c:pt idx="4">
                  <c:v>38.611804888649289</c:v>
                </c:pt>
                <c:pt idx="5">
                  <c:v>39.714614640615778</c:v>
                </c:pt>
                <c:pt idx="6">
                  <c:v>39.435972480060073</c:v>
                </c:pt>
                <c:pt idx="7">
                  <c:v>40.268599890002363</c:v>
                </c:pt>
                <c:pt idx="8">
                  <c:v>41.067664968483278</c:v>
                </c:pt>
                <c:pt idx="9">
                  <c:v>40.882753496167943</c:v>
                </c:pt>
                <c:pt idx="10">
                  <c:v>40.37543813459321</c:v>
                </c:pt>
                <c:pt idx="11">
                  <c:v>41.047739343820382</c:v>
                </c:pt>
                <c:pt idx="12">
                  <c:v>43.441778650246945</c:v>
                </c:pt>
                <c:pt idx="13">
                  <c:v>45.297889943196751</c:v>
                </c:pt>
                <c:pt idx="14">
                  <c:v>45.443946750884734</c:v>
                </c:pt>
                <c:pt idx="15">
                  <c:v>45.869858123840181</c:v>
                </c:pt>
                <c:pt idx="16">
                  <c:v>46.692592817388451</c:v>
                </c:pt>
                <c:pt idx="17">
                  <c:v>48.835710132199836</c:v>
                </c:pt>
                <c:pt idx="18">
                  <c:v>51.462586303042357</c:v>
                </c:pt>
                <c:pt idx="19">
                  <c:v>56.12249428314172</c:v>
                </c:pt>
                <c:pt idx="20">
                  <c:v>57.042273806218347</c:v>
                </c:pt>
                <c:pt idx="21">
                  <c:v>57.014274107099268</c:v>
                </c:pt>
                <c:pt idx="22">
                  <c:v>59.225025513304082</c:v>
                </c:pt>
                <c:pt idx="23">
                  <c:v>61.690694581778047</c:v>
                </c:pt>
                <c:pt idx="24">
                  <c:v>65.104223902584536</c:v>
                </c:pt>
                <c:pt idx="25">
                  <c:v>72.984678636112633</c:v>
                </c:pt>
                <c:pt idx="26">
                  <c:v>74.834565284054463</c:v>
                </c:pt>
                <c:pt idx="27">
                  <c:v>86.068938445342894</c:v>
                </c:pt>
                <c:pt idx="28">
                  <c:v>94.081515380623586</c:v>
                </c:pt>
                <c:pt idx="29">
                  <c:v>102.09409231590428</c:v>
                </c:pt>
                <c:pt idx="30">
                  <c:v>110.10666925118497</c:v>
                </c:pt>
                <c:pt idx="31">
                  <c:v>118.11924618646566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BB-4329-ADC8-1208E515C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'Prac.TrAdES-2'!$U$1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'Prac.TrAdES-2'!$S$2:$S$3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'Prac.TrAdES-2'!$U$2:$U$3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A9-4EB4-BC70-DD83887481BC}"/>
            </c:ext>
          </c:extLst>
        </c:ser>
        <c:ser>
          <c:idx val="2"/>
          <c:order val="1"/>
          <c:tx>
            <c:strRef>
              <c:f>'Prac.TrAdES-2'!$V$1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'Prac.TrAdES-2'!$S$2:$S$3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'Prac.TrAdES-2'!$V$2:$V$3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A9-4EB4-BC70-DD83887481BC}"/>
            </c:ext>
          </c:extLst>
        </c:ser>
        <c:ser>
          <c:idx val="3"/>
          <c:order val="2"/>
          <c:tx>
            <c:strRef>
              <c:f>'Prac.TrAdES-2'!$T$1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'Prac.TrAdES-2'!$S$2:$S$3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'Prac.TrAdES-2'!$T$2:$T$3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DA9-4EB4-BC70-DD8388748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lineMarker"/>
        <c:varyColors val="0"/>
        <c:ser>
          <c:idx val="0"/>
          <c:order val="3"/>
          <c:tx>
            <c:strRef>
              <c:f>'Prac.TrAdES-2'!$N$7</c:f>
              <c:strCache>
                <c:ptCount val="1"/>
                <c:pt idx="0">
                  <c:v>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'Prac.TrAdES-2'!$A$9:$A$36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'Prac.TrAdES-2'!$N$9:$N$36</c:f>
              <c:numCache>
                <c:formatCode>General</c:formatCode>
                <c:ptCount val="28"/>
                <c:pt idx="0">
                  <c:v>-1</c:v>
                </c:pt>
                <c:pt idx="1">
                  <c:v>0.61526471477734412</c:v>
                </c:pt>
                <c:pt idx="2">
                  <c:v>1.4454076207691982</c:v>
                </c:pt>
                <c:pt idx="3">
                  <c:v>1.025531079734683</c:v>
                </c:pt>
                <c:pt idx="4">
                  <c:v>0.10218364435810046</c:v>
                </c:pt>
                <c:pt idx="5">
                  <c:v>-0.87728398299655796</c:v>
                </c:pt>
                <c:pt idx="6">
                  <c:v>-1.1762458115224856</c:v>
                </c:pt>
                <c:pt idx="7">
                  <c:v>-1.4474583154522866</c:v>
                </c:pt>
                <c:pt idx="8">
                  <c:v>-2.0562608694174012</c:v>
                </c:pt>
                <c:pt idx="9">
                  <c:v>-2.6380377118724114</c:v>
                </c:pt>
                <c:pt idx="10">
                  <c:v>-2.465569145536338</c:v>
                </c:pt>
                <c:pt idx="11">
                  <c:v>-1.3774485290032259</c:v>
                </c:pt>
                <c:pt idx="12">
                  <c:v>-1.1312770126466025</c:v>
                </c:pt>
                <c:pt idx="13">
                  <c:v>-1.9179690736502832</c:v>
                </c:pt>
                <c:pt idx="14">
                  <c:v>-2.2928943949638767</c:v>
                </c:pt>
                <c:pt idx="15">
                  <c:v>-2.3469008909127513</c:v>
                </c:pt>
                <c:pt idx="16">
                  <c:v>-1.4977052655945722</c:v>
                </c:pt>
                <c:pt idx="17">
                  <c:v>-0.73352277765062013</c:v>
                </c:pt>
                <c:pt idx="18">
                  <c:v>0.93859433848447849</c:v>
                </c:pt>
                <c:pt idx="19">
                  <c:v>-0.42998512312003745</c:v>
                </c:pt>
                <c:pt idx="20">
                  <c:v>-1.7057628485245311</c:v>
                </c:pt>
                <c:pt idx="21">
                  <c:v>-1.1062437112227386</c:v>
                </c:pt>
                <c:pt idx="22">
                  <c:v>-0.62497261113664304</c:v>
                </c:pt>
                <c:pt idx="23">
                  <c:v>0.2314822891738309</c:v>
                </c:pt>
                <c:pt idx="24">
                  <c:v>3.1673157588760601</c:v>
                </c:pt>
                <c:pt idx="25">
                  <c:v>1.3251689504586897</c:v>
                </c:pt>
                <c:pt idx="26">
                  <c:v>4.9361935935966015</c:v>
                </c:pt>
                <c:pt idx="27">
                  <c:v>5.9448186738540425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C9-41CB-87C9-19C4C367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'Prac.TrAdES-2'!$F$7</c:f>
          <c:strCache>
            <c:ptCount val="1"/>
            <c:pt idx="0">
              <c:v>E=A-F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'Prac.TrAdES-2'!$F$7</c:f>
              <c:strCache>
                <c:ptCount val="1"/>
                <c:pt idx="0">
                  <c:v>E=A-F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'Prac.TrAdES-2'!$A$9:$A$36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'Prac.TrAdES-2'!$F$9:$F$36</c:f>
              <c:numCache>
                <c:formatCode>0.00</c:formatCode>
                <c:ptCount val="28"/>
                <c:pt idx="0">
                  <c:v>-2.481481481481481</c:v>
                </c:pt>
                <c:pt idx="1">
                  <c:v>4.6866220772646976</c:v>
                </c:pt>
                <c:pt idx="2">
                  <c:v>2.4092551674401506</c:v>
                </c:pt>
                <c:pt idx="3">
                  <c:v>-1.7183664532977332</c:v>
                </c:pt>
                <c:pt idx="4">
                  <c:v>-2.6118048886492886</c:v>
                </c:pt>
                <c:pt idx="5">
                  <c:v>-2.7146146406157783</c:v>
                </c:pt>
                <c:pt idx="6">
                  <c:v>-0.43597248006007305</c:v>
                </c:pt>
                <c:pt idx="7">
                  <c:v>-0.2685998900023634</c:v>
                </c:pt>
                <c:pt idx="8">
                  <c:v>-1.0676649684832782</c:v>
                </c:pt>
                <c:pt idx="9">
                  <c:v>-0.8827534961679433</c:v>
                </c:pt>
                <c:pt idx="10">
                  <c:v>0.62456186540678971</c:v>
                </c:pt>
                <c:pt idx="11">
                  <c:v>1.9522606561796181</c:v>
                </c:pt>
                <c:pt idx="12">
                  <c:v>0.5582213497530546</c:v>
                </c:pt>
                <c:pt idx="13">
                  <c:v>-1.2978899431967506</c:v>
                </c:pt>
                <c:pt idx="14">
                  <c:v>-0.44394675088473434</c:v>
                </c:pt>
                <c:pt idx="15">
                  <c:v>0.13014187615981854</c:v>
                </c:pt>
                <c:pt idx="16">
                  <c:v>1.3074071826115485</c:v>
                </c:pt>
                <c:pt idx="17">
                  <c:v>1.1642898678001643</c:v>
                </c:pt>
                <c:pt idx="18">
                  <c:v>2.5374136969576426</c:v>
                </c:pt>
                <c:pt idx="19">
                  <c:v>-2.1224942831417195</c:v>
                </c:pt>
                <c:pt idx="20">
                  <c:v>-2.042273806218347</c:v>
                </c:pt>
                <c:pt idx="21">
                  <c:v>0.98572589290073154</c:v>
                </c:pt>
                <c:pt idx="22">
                  <c:v>0.77497448669591762</c:v>
                </c:pt>
                <c:pt idx="23">
                  <c:v>1.3093054182219532</c:v>
                </c:pt>
                <c:pt idx="24">
                  <c:v>4.8957760974154638</c:v>
                </c:pt>
                <c:pt idx="25">
                  <c:v>-2.9846786361126334</c:v>
                </c:pt>
                <c:pt idx="26">
                  <c:v>7.1654347159455369</c:v>
                </c:pt>
                <c:pt idx="27">
                  <c:v>1.9310615546571057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scatterChart>
        <c:scatterStyle val="smoothMarker"/>
        <c:varyColors val="0"/>
        <c:ser>
          <c:idx val="1"/>
          <c:order val="1"/>
          <c:tx>
            <c:strRef>
              <c:f>'Prac.TrAdES-2'!$U$1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'Prac.TrAdES-2'!$S$2:$S$3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'Prac.TrAdES-2'!$U$2:$U$3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B5-44BB-BCF6-70946D6949D3}"/>
            </c:ext>
          </c:extLst>
        </c:ser>
        <c:ser>
          <c:idx val="2"/>
          <c:order val="2"/>
          <c:tx>
            <c:strRef>
              <c:f>'Prac.TrAdES-2'!$V$1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'Prac.TrAdES-2'!$S$2:$S$3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'Prac.TrAdES-2'!$V$2:$V$3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9B5-44BB-BCF6-70946D6949D3}"/>
            </c:ext>
          </c:extLst>
        </c:ser>
        <c:ser>
          <c:idx val="3"/>
          <c:order val="3"/>
          <c:tx>
            <c:strRef>
              <c:f>'Prac.TrAdES-2'!$T$1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'Prac.TrAdES-2'!$S$2:$S$3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'Prac.TrAdES-2'!$T$2:$T$3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B5-44BB-BCF6-70946D694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26288"/>
        <c:axId val="486823104"/>
      </c:scatterChart>
      <c:valAx>
        <c:axId val="582526288"/>
        <c:scaling>
          <c:orientation val="minMax"/>
          <c:max val="28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86823104"/>
        <c:crosses val="autoZero"/>
        <c:crossBetween val="midCat"/>
      </c:valAx>
      <c:valAx>
        <c:axId val="48682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5825262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'Prac.TrAdES-3'!$B$2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'Prac.TrAdES-3'!$B$2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'Prac.TrAdES-3'!$A$4:$A$31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'Prac.TrAdES-3'!$B$4:$B$31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12-4700-B1E7-1DC5B6445A96}"/>
            </c:ext>
          </c:extLst>
        </c:ser>
        <c:ser>
          <c:idx val="0"/>
          <c:order val="1"/>
          <c:tx>
            <c:strRef>
              <c:f>'Prac.TrAdES-3'!$E$2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'Prac.TrAdES-3'!$A$4:$A$32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'Prac.TrAdES-3'!$E$4:$E$32</c:f>
              <c:numCache>
                <c:formatCode>0.0000</c:formatCode>
                <c:ptCount val="29"/>
                <c:pt idx="0">
                  <c:v>49.925925925925924</c:v>
                </c:pt>
                <c:pt idx="1">
                  <c:v>49.949558903780854</c:v>
                </c:pt>
                <c:pt idx="2">
                  <c:v>16.989521867426888</c:v>
                </c:pt>
                <c:pt idx="3">
                  <c:v>30.097588082004506</c:v>
                </c:pt>
                <c:pt idx="4">
                  <c:v>82.466351516505895</c:v>
                </c:pt>
                <c:pt idx="5">
                  <c:v>72.531886287543472</c:v>
                </c:pt>
                <c:pt idx="6">
                  <c:v>28.557518081466764</c:v>
                </c:pt>
                <c:pt idx="7">
                  <c:v>39.846277427662173</c:v>
                </c:pt>
                <c:pt idx="8">
                  <c:v>43.171502680824389</c:v>
                </c:pt>
                <c:pt idx="9">
                  <c:v>52.669147181873761</c:v>
                </c:pt>
                <c:pt idx="10">
                  <c:v>36.30807137116674</c:v>
                </c:pt>
                <c:pt idx="11">
                  <c:v>46.400234689032892</c:v>
                </c:pt>
                <c:pt idx="12">
                  <c:v>39.677315726999012</c:v>
                </c:pt>
                <c:pt idx="13">
                  <c:v>77.03257742595558</c:v>
                </c:pt>
                <c:pt idx="14">
                  <c:v>20.388968903507767</c:v>
                </c:pt>
                <c:pt idx="15">
                  <c:v>94.045672706063371</c:v>
                </c:pt>
                <c:pt idx="16">
                  <c:v>67.778790218171238</c:v>
                </c:pt>
                <c:pt idx="17">
                  <c:v>43.149416915615262</c:v>
                </c:pt>
                <c:pt idx="18">
                  <c:v>52.292198176148972</c:v>
                </c:pt>
                <c:pt idx="19">
                  <c:v>101.32269138987326</c:v>
                </c:pt>
                <c:pt idx="20">
                  <c:v>52.862704203648448</c:v>
                </c:pt>
                <c:pt idx="21">
                  <c:v>47.268417366514548</c:v>
                </c:pt>
                <c:pt idx="22">
                  <c:v>33.949463686561252</c:v>
                </c:pt>
                <c:pt idx="23">
                  <c:v>63.579807482963211</c:v>
                </c:pt>
                <c:pt idx="24">
                  <c:v>77.266229497369494</c:v>
                </c:pt>
                <c:pt idx="25">
                  <c:v>32.057572614280367</c:v>
                </c:pt>
                <c:pt idx="26">
                  <c:v>23.720159146941285</c:v>
                </c:pt>
                <c:pt idx="27">
                  <c:v>66.933158667742731</c:v>
                </c:pt>
                <c:pt idx="28" formatCode="General">
                  <c:v>46.892625254241786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12-4700-B1E7-1DC5B644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w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404632</xdr:colOff>
      <xdr:row>18</xdr:row>
      <xdr:rowOff>1944</xdr:rowOff>
    </xdr:from>
    <xdr:to>
      <xdr:col>31</xdr:col>
      <xdr:colOff>52566</xdr:colOff>
      <xdr:row>33</xdr:row>
      <xdr:rowOff>62423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104775</xdr:rowOff>
    </xdr:from>
    <xdr:to>
      <xdr:col>12</xdr:col>
      <xdr:colOff>76200</xdr:colOff>
      <xdr:row>14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314325</xdr:colOff>
      <xdr:row>0</xdr:row>
      <xdr:rowOff>57150</xdr:rowOff>
    </xdr:from>
    <xdr:ext cx="7075488" cy="4614862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57150"/>
          <a:ext cx="7075488" cy="461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123825</xdr:colOff>
      <xdr:row>22</xdr:row>
      <xdr:rowOff>66675</xdr:rowOff>
    </xdr:from>
    <xdr:ext cx="7075487" cy="461486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39025" y="4257675"/>
          <a:ext cx="7075487" cy="46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15</xdr:col>
      <xdr:colOff>0</xdr:colOff>
      <xdr:row>25</xdr:row>
      <xdr:rowOff>85725</xdr:rowOff>
    </xdr:from>
    <xdr:to>
      <xdr:col>17</xdr:col>
      <xdr:colOff>304800</xdr:colOff>
      <xdr:row>31</xdr:row>
      <xdr:rowOff>9525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Arrowheads="1"/>
        </xdr:cNvSpPr>
      </xdr:nvSpPr>
      <xdr:spPr bwMode="auto">
        <a:xfrm>
          <a:off x="9144000" y="4848225"/>
          <a:ext cx="1524000" cy="1066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1610</xdr:colOff>
      <xdr:row>19</xdr:row>
      <xdr:rowOff>9496</xdr:rowOff>
    </xdr:from>
    <xdr:to>
      <xdr:col>30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153566</xdr:colOff>
      <xdr:row>2</xdr:row>
      <xdr:rowOff>3693</xdr:rowOff>
    </xdr:from>
    <xdr:to>
      <xdr:col>29</xdr:col>
      <xdr:colOff>439316</xdr:colOff>
      <xdr:row>18</xdr:row>
      <xdr:rowOff>103219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197921</xdr:colOff>
      <xdr:row>20</xdr:row>
      <xdr:rowOff>166039</xdr:rowOff>
    </xdr:from>
    <xdr:to>
      <xdr:col>19</xdr:col>
      <xdr:colOff>239040</xdr:colOff>
      <xdr:row>39</xdr:row>
      <xdr:rowOff>148441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66472</xdr:colOff>
      <xdr:row>22</xdr:row>
      <xdr:rowOff>173121</xdr:rowOff>
    </xdr:from>
    <xdr:to>
      <xdr:col>38</xdr:col>
      <xdr:colOff>390029</xdr:colOff>
      <xdr:row>35</xdr:row>
      <xdr:rowOff>178775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383967</xdr:colOff>
      <xdr:row>21</xdr:row>
      <xdr:rowOff>175304</xdr:rowOff>
    </xdr:from>
    <xdr:to>
      <xdr:col>34</xdr:col>
      <xdr:colOff>110557</xdr:colOff>
      <xdr:row>36</xdr:row>
      <xdr:rowOff>93454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384788</xdr:colOff>
      <xdr:row>18</xdr:row>
      <xdr:rowOff>160697</xdr:rowOff>
    </xdr:from>
    <xdr:to>
      <xdr:col>29</xdr:col>
      <xdr:colOff>260924</xdr:colOff>
      <xdr:row>34</xdr:row>
      <xdr:rowOff>52504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ExpoSmoo-All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ArdiData28Fixed"/>
      <sheetName val="READ.ME"/>
      <sheetName val="1.ES.MAD.MSE.MAPE.TS.Resi"/>
      <sheetName val="1b.OptimalAlpha"/>
      <sheetName val="1.cTableLP"/>
      <sheetName val="2.OPT.Alpha6ways"/>
      <sheetName val="3.ES.Simp.Trend"/>
      <sheetName val="3.TrendAdj"/>
      <sheetName val="4.Trend&amp;SeasIravanDavan"/>
      <sheetName val="4b.Trend&amp;SeasonPractice"/>
      <sheetName val="STOP"/>
      <sheetName val="Prac.ES-Simp"/>
      <sheetName val="Prac.ExpoSmoo"/>
      <sheetName val="3b.ESLag"/>
      <sheetName val="Prac.TrAdES"/>
      <sheetName val="Prac.TrAdES-2"/>
      <sheetName val="Prac.TrAdES-3"/>
      <sheetName val="TrendAndSeasSocic"/>
      <sheetName val="TrendAndSeasChopra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>
            <v>21</v>
          </cell>
        </row>
        <row r="9">
          <cell r="B9">
            <v>28</v>
          </cell>
        </row>
        <row r="10">
          <cell r="B10">
            <v>32</v>
          </cell>
        </row>
        <row r="11">
          <cell r="B11">
            <v>34</v>
          </cell>
        </row>
        <row r="12">
          <cell r="B12">
            <v>36</v>
          </cell>
        </row>
        <row r="13">
          <cell r="B13">
            <v>37</v>
          </cell>
        </row>
        <row r="14">
          <cell r="B14">
            <v>39</v>
          </cell>
        </row>
        <row r="15">
          <cell r="B15">
            <v>40</v>
          </cell>
        </row>
        <row r="16">
          <cell r="B16">
            <v>40</v>
          </cell>
        </row>
        <row r="17">
          <cell r="B17">
            <v>40</v>
          </cell>
        </row>
        <row r="18">
          <cell r="B18">
            <v>41</v>
          </cell>
        </row>
        <row r="19">
          <cell r="B19">
            <v>43</v>
          </cell>
        </row>
        <row r="20">
          <cell r="B20">
            <v>44</v>
          </cell>
        </row>
        <row r="21">
          <cell r="B21">
            <v>44</v>
          </cell>
        </row>
        <row r="22">
          <cell r="B22">
            <v>45</v>
          </cell>
        </row>
        <row r="23">
          <cell r="B23">
            <v>46</v>
          </cell>
        </row>
        <row r="24">
          <cell r="B24">
            <v>48</v>
          </cell>
        </row>
        <row r="25">
          <cell r="B25">
            <v>50</v>
          </cell>
        </row>
        <row r="26">
          <cell r="B26">
            <v>54</v>
          </cell>
        </row>
        <row r="27">
          <cell r="B27">
            <v>54</v>
          </cell>
        </row>
        <row r="28">
          <cell r="B28">
            <v>55</v>
          </cell>
        </row>
        <row r="29">
          <cell r="B29">
            <v>58</v>
          </cell>
        </row>
        <row r="30">
          <cell r="B30">
            <v>60</v>
          </cell>
        </row>
        <row r="31">
          <cell r="B31">
            <v>63</v>
          </cell>
        </row>
        <row r="32">
          <cell r="B32">
            <v>70</v>
          </cell>
        </row>
        <row r="33">
          <cell r="B33">
            <v>70</v>
          </cell>
        </row>
        <row r="34">
          <cell r="B34">
            <v>82</v>
          </cell>
        </row>
        <row r="35">
          <cell r="B35">
            <v>88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k1-dwM2N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sheetPr>
    <tabColor rgb="FFFFFF00"/>
  </sheetPr>
  <dimension ref="A1:BL299"/>
  <sheetViews>
    <sheetView tabSelected="1" topLeftCell="M1" zoomScale="96" zoomScaleNormal="96" workbookViewId="0">
      <selection activeCell="AG3" sqref="AG3"/>
    </sheetView>
  </sheetViews>
  <sheetFormatPr defaultColWidth="9.140625" defaultRowHeight="15" x14ac:dyDescent="0.25"/>
  <cols>
    <col min="1" max="1" width="4.5703125" style="21" bestFit="1" customWidth="1"/>
    <col min="2" max="2" width="9.7109375" style="21" bestFit="1" customWidth="1"/>
    <col min="3" max="14" width="8.7109375" style="21" customWidth="1"/>
    <col min="15" max="15" width="24.7109375" style="21" bestFit="1" customWidth="1"/>
    <col min="16" max="16" width="30.28515625" style="21" bestFit="1" customWidth="1"/>
    <col min="17" max="17" width="16.85546875" style="21" customWidth="1"/>
    <col min="18" max="19" width="7.5703125" style="21" customWidth="1"/>
    <col min="20" max="20" width="9.28515625" style="21" bestFit="1" customWidth="1"/>
    <col min="21" max="31" width="6.42578125" style="21" customWidth="1"/>
    <col min="32" max="33" width="9.140625" style="21"/>
    <col min="34" max="34" width="8.7109375" style="21" customWidth="1"/>
    <col min="35" max="36" width="9.140625" style="21"/>
    <col min="37" max="37" width="9.140625" style="21" customWidth="1"/>
    <col min="38" max="40" width="9.140625" style="21"/>
    <col min="41" max="41" width="9.28515625" bestFit="1" customWidth="1"/>
    <col min="42" max="42" width="14" customWidth="1"/>
    <col min="43" max="43" width="12.28515625" customWidth="1"/>
    <col min="44" max="44" width="10.140625" bestFit="1" customWidth="1"/>
    <col min="45" max="45" width="10.140625" customWidth="1"/>
    <col min="46" max="48" width="9.28515625" customWidth="1"/>
    <col min="49" max="49" width="9.28515625" bestFit="1" customWidth="1"/>
    <col min="50" max="50" width="12.28515625" bestFit="1" customWidth="1"/>
    <col min="60" max="16384" width="9.140625" style="21"/>
  </cols>
  <sheetData>
    <row r="1" spans="1:64" customFormat="1" ht="21.75" thickBot="1" x14ac:dyDescent="0.4">
      <c r="A1" s="22" t="s">
        <v>31</v>
      </c>
      <c r="B1" s="23" t="s">
        <v>0</v>
      </c>
      <c r="C1" s="27" t="s">
        <v>15</v>
      </c>
      <c r="D1" s="27" t="s">
        <v>5</v>
      </c>
      <c r="E1" s="1" t="s">
        <v>16</v>
      </c>
      <c r="F1" s="1" t="s">
        <v>57</v>
      </c>
      <c r="G1" s="1" t="s">
        <v>2</v>
      </c>
      <c r="H1" s="1" t="s">
        <v>19</v>
      </c>
      <c r="I1" s="1" t="s">
        <v>45</v>
      </c>
      <c r="J1" s="27" t="s">
        <v>1</v>
      </c>
      <c r="K1" s="1" t="s">
        <v>21</v>
      </c>
      <c r="L1" s="27" t="s">
        <v>22</v>
      </c>
      <c r="M1" s="27" t="s">
        <v>39</v>
      </c>
      <c r="N1" s="27" t="s">
        <v>7</v>
      </c>
      <c r="O1" s="21" t="s">
        <v>33</v>
      </c>
      <c r="P1" s="21"/>
      <c r="Q1" s="21"/>
      <c r="U1" s="21" t="s">
        <v>28</v>
      </c>
      <c r="V1" s="41" t="s">
        <v>29</v>
      </c>
      <c r="W1" s="35">
        <v>0.83623879710072924</v>
      </c>
      <c r="X1" s="21"/>
      <c r="AF1" s="21"/>
      <c r="AG1" s="100" t="s">
        <v>59</v>
      </c>
      <c r="AH1" s="100"/>
      <c r="AI1" s="101"/>
      <c r="AJ1" s="99" t="s">
        <v>60</v>
      </c>
      <c r="AK1" s="98"/>
    </row>
    <row r="2" spans="1:64" customFormat="1" x14ac:dyDescent="0.25">
      <c r="A2" s="21">
        <v>0</v>
      </c>
      <c r="B2" s="21"/>
      <c r="C2" s="45">
        <f>B3</f>
        <v>19</v>
      </c>
      <c r="D2" s="47">
        <f>(B30-B3)/(A30-1)</f>
        <v>2.4814814814814814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44" t="str">
        <f ca="1">_xlfn.FORMULATEXT(C2)</f>
        <v>=B3</v>
      </c>
      <c r="P2" s="46" t="str">
        <f ca="1">_xlfn.FORMULATEXT(D2)</f>
        <v>=(B30-B3)/(A30-1)</v>
      </c>
      <c r="Q2" s="7"/>
      <c r="U2" s="21" t="s">
        <v>27</v>
      </c>
      <c r="V2" s="41" t="s">
        <v>30</v>
      </c>
      <c r="W2" s="7">
        <v>0.51893605655931208</v>
      </c>
      <c r="AF2" s="21"/>
      <c r="AG2" t="s">
        <v>61</v>
      </c>
      <c r="AH2" s="21"/>
      <c r="AI2" s="21"/>
      <c r="AJ2" s="21"/>
      <c r="AK2" s="21"/>
      <c r="AL2" s="21"/>
      <c r="AM2" s="21"/>
      <c r="AN2" s="21"/>
      <c r="BH2" s="21"/>
      <c r="BI2" s="21"/>
      <c r="BJ2" s="21"/>
      <c r="BK2" s="21"/>
      <c r="BL2" s="21"/>
    </row>
    <row r="3" spans="1:64" customFormat="1" ht="16.5" x14ac:dyDescent="0.3">
      <c r="A3" s="33">
        <v>1</v>
      </c>
      <c r="B3" s="25">
        <v>19</v>
      </c>
      <c r="C3" s="49">
        <f>(1-$W$1)*E3+$W$1*B3</f>
        <v>19.406370392379671</v>
      </c>
      <c r="D3" s="51">
        <f>(1-$W$2)*D2+$W$2*(C3-C2)</f>
        <v>1.4046315159804885</v>
      </c>
      <c r="E3" s="53">
        <f>C2+D2</f>
        <v>21.481481481481481</v>
      </c>
      <c r="F3" s="54">
        <f>B3-E3</f>
        <v>-2.481481481481481</v>
      </c>
      <c r="G3" s="54">
        <f>ABS(F3)</f>
        <v>2.481481481481481</v>
      </c>
      <c r="H3" s="54">
        <f>(B3-E3)^2</f>
        <v>6.1577503429355254</v>
      </c>
      <c r="I3" s="31">
        <f t="shared" ref="I3:I30" si="0">G3/B3</f>
        <v>0.13060428849902531</v>
      </c>
      <c r="J3" s="36">
        <f>AVERAGE(G$3:G3)</f>
        <v>2.481481481481481</v>
      </c>
      <c r="K3" s="36">
        <f>AVERAGE(H$3:H3)</f>
        <v>6.1577503429355254</v>
      </c>
      <c r="L3" s="36">
        <f>AVERAGE(I$3:I3)</f>
        <v>0.13060428849902531</v>
      </c>
      <c r="M3" s="28">
        <f>SUM(F$3:F3)</f>
        <v>-2.481481481481481</v>
      </c>
      <c r="N3" s="27">
        <f>M3/J3</f>
        <v>-1</v>
      </c>
      <c r="O3" s="48" t="str">
        <f ca="1">_xlfn.FORMULATEXT(C3)</f>
        <v>=(1-$W$1)*E3+$W$1*B3</v>
      </c>
      <c r="P3" s="50" t="str">
        <f ca="1">_xlfn.FORMULATEXT(D3)</f>
        <v>=(1-$W$2)*D2+$W$2*(C3-C2)</v>
      </c>
      <c r="Q3" s="52" t="str">
        <f ca="1">_xlfn.FORMULATEXT(E3)</f>
        <v>=C2+D2</v>
      </c>
      <c r="R3" s="21"/>
      <c r="T3">
        <v>0.83499999999999996</v>
      </c>
      <c r="AF3" s="21"/>
      <c r="AG3" s="104" t="s">
        <v>63</v>
      </c>
      <c r="AH3" s="105"/>
      <c r="AI3" s="105"/>
      <c r="AJ3" s="105"/>
      <c r="AK3" s="105"/>
      <c r="AL3" s="105"/>
      <c r="AM3" s="21"/>
      <c r="AN3" s="21"/>
      <c r="BH3" s="21"/>
      <c r="BI3" s="21"/>
      <c r="BJ3" s="21"/>
      <c r="BK3" s="21"/>
      <c r="BL3" s="21"/>
    </row>
    <row r="4" spans="1:64" customFormat="1" ht="16.5" x14ac:dyDescent="0.3">
      <c r="A4" s="33">
        <v>2</v>
      </c>
      <c r="B4" s="25">
        <v>21</v>
      </c>
      <c r="C4" s="65">
        <f>(1-$W$1)*E4+$W$1*B4</f>
        <v>20.969049445167393</v>
      </c>
      <c r="D4" s="36">
        <f>(1-$W$2)*D3+$W$2*(C4-C3)</f>
        <v>1.4866480814801468</v>
      </c>
      <c r="E4" s="54">
        <f>C3+D3</f>
        <v>20.811001908360158</v>
      </c>
      <c r="F4" s="54">
        <f t="shared" ref="F4:F29" si="1">B4-E4</f>
        <v>0.18899809163984216</v>
      </c>
      <c r="G4" s="54">
        <f t="shared" ref="G4:G30" si="2">ABS(F4)</f>
        <v>0.18899809163984216</v>
      </c>
      <c r="H4" s="54">
        <f t="shared" ref="H4:H30" si="3">(B4-E4)^2</f>
        <v>3.5720278643502176E-2</v>
      </c>
      <c r="I4" s="31">
        <f t="shared" si="0"/>
        <v>8.99990912570677E-3</v>
      </c>
      <c r="J4" s="36">
        <f>AVERAGE(G$3:G4)</f>
        <v>1.3352397865606616</v>
      </c>
      <c r="K4" s="36">
        <f>AVERAGE(H$3:H4)</f>
        <v>3.0967353107895139</v>
      </c>
      <c r="L4" s="36">
        <f>AVERAGE(I$3:I4)</f>
        <v>6.9802098812366042E-2</v>
      </c>
      <c r="M4" s="28">
        <f>SUM(F$3:F4)</f>
        <v>-2.2924833898416388</v>
      </c>
      <c r="N4" s="27">
        <f t="shared" ref="N4:N30" si="4">M4/J4</f>
        <v>-1.716907639298755</v>
      </c>
      <c r="O4" s="31"/>
      <c r="P4" s="21"/>
      <c r="Q4" s="21"/>
      <c r="R4" s="21"/>
      <c r="T4">
        <v>1E-3</v>
      </c>
      <c r="AF4" s="21"/>
      <c r="AG4" s="102" t="s">
        <v>62</v>
      </c>
      <c r="AH4" s="103"/>
      <c r="AI4" s="103"/>
      <c r="AJ4" s="21"/>
      <c r="AK4" s="21"/>
      <c r="AL4" s="21"/>
      <c r="AM4" s="21"/>
      <c r="AN4" s="21"/>
      <c r="BH4" s="21"/>
      <c r="BI4" s="21"/>
      <c r="BJ4" s="21"/>
      <c r="BK4" s="21"/>
      <c r="BL4" s="21"/>
    </row>
    <row r="5" spans="1:64" customFormat="1" ht="16.5" x14ac:dyDescent="0.3">
      <c r="A5" s="33">
        <v>3</v>
      </c>
      <c r="B5" s="25">
        <v>25</v>
      </c>
      <c r="C5" s="65">
        <f t="shared" ref="C5:C29" si="5">(1-$W$1)*E5+$W$1*B5</f>
        <v>24.583341966424211</v>
      </c>
      <c r="D5" s="36">
        <f t="shared" ref="D5:D29" si="6">(1-$W$2)*D4+$W$2*(C5-C4)</f>
        <v>2.5907594968181993</v>
      </c>
      <c r="E5" s="54">
        <f t="shared" ref="E5:E29" si="7">C4+D4</f>
        <v>22.45569752664754</v>
      </c>
      <c r="F5" s="54">
        <f t="shared" si="1"/>
        <v>2.5443024733524595</v>
      </c>
      <c r="G5" s="54">
        <f t="shared" si="2"/>
        <v>2.5443024733524595</v>
      </c>
      <c r="H5" s="54">
        <f t="shared" si="3"/>
        <v>6.4734750759074426</v>
      </c>
      <c r="I5" s="31">
        <f t="shared" si="0"/>
        <v>0.10177209893409839</v>
      </c>
      <c r="J5" s="36">
        <f>AVERAGE(G$3:G5)</f>
        <v>1.7382606821579276</v>
      </c>
      <c r="K5" s="31">
        <f>AVERAGE(H$3:H5)</f>
        <v>4.2223152324954905</v>
      </c>
      <c r="L5" s="36">
        <f>AVERAGE(I$3:I5)</f>
        <v>8.0458765519610162E-2</v>
      </c>
      <c r="M5" s="28">
        <f>SUM(F$3:F5)</f>
        <v>0.25181908351082072</v>
      </c>
      <c r="N5" s="27">
        <f t="shared" si="4"/>
        <v>0.14486842284104656</v>
      </c>
      <c r="O5" s="31"/>
      <c r="P5" s="21"/>
      <c r="Q5" s="21"/>
      <c r="R5" s="21">
        <v>0.51</v>
      </c>
      <c r="S5">
        <v>1E-3</v>
      </c>
      <c r="T5" s="30">
        <f>K30</f>
        <v>3.6364021590815345</v>
      </c>
      <c r="U5">
        <f>R5</f>
        <v>0.51</v>
      </c>
      <c r="V5">
        <f>U5+$S$5</f>
        <v>0.51100000000000001</v>
      </c>
      <c r="W5">
        <f t="shared" ref="W5:AE5" si="8">V5+$S$5</f>
        <v>0.51200000000000001</v>
      </c>
      <c r="X5">
        <f t="shared" si="8"/>
        <v>0.51300000000000001</v>
      </c>
      <c r="Y5">
        <f t="shared" si="8"/>
        <v>0.51400000000000001</v>
      </c>
      <c r="Z5">
        <f t="shared" si="8"/>
        <v>0.51500000000000001</v>
      </c>
      <c r="AA5">
        <f t="shared" si="8"/>
        <v>0.51600000000000001</v>
      </c>
      <c r="AB5">
        <f t="shared" si="8"/>
        <v>0.51700000000000002</v>
      </c>
      <c r="AC5">
        <f>AB5+$S$5</f>
        <v>0.51800000000000002</v>
      </c>
      <c r="AD5">
        <f t="shared" si="8"/>
        <v>0.51900000000000002</v>
      </c>
      <c r="AE5">
        <f t="shared" si="8"/>
        <v>0.52</v>
      </c>
      <c r="AG5" s="21"/>
      <c r="AH5" s="21"/>
      <c r="AI5" s="21"/>
      <c r="AJ5" s="21"/>
      <c r="AK5" s="21"/>
      <c r="AL5" s="21"/>
      <c r="AM5" s="21"/>
      <c r="AN5" s="21"/>
      <c r="BH5" s="21"/>
      <c r="BI5" s="21"/>
      <c r="BJ5" s="21"/>
      <c r="BK5" s="21"/>
      <c r="BL5" s="21"/>
    </row>
    <row r="6" spans="1:64" customFormat="1" ht="16.5" x14ac:dyDescent="0.3">
      <c r="A6" s="33">
        <v>4</v>
      </c>
      <c r="B6" s="25">
        <v>29</v>
      </c>
      <c r="C6" s="65">
        <f t="shared" si="5"/>
        <v>28.700988659248559</v>
      </c>
      <c r="D6" s="36">
        <f t="shared" si="6"/>
        <v>3.3831163171245358</v>
      </c>
      <c r="E6" s="54">
        <f t="shared" si="7"/>
        <v>27.174101463242408</v>
      </c>
      <c r="F6" s="54">
        <f t="shared" si="1"/>
        <v>1.8258985367575917</v>
      </c>
      <c r="G6" s="54">
        <f t="shared" si="2"/>
        <v>1.8258985367575917</v>
      </c>
      <c r="H6" s="54">
        <f t="shared" si="3"/>
        <v>3.3339054665335146</v>
      </c>
      <c r="I6" s="31">
        <f t="shared" si="0"/>
        <v>6.2962018508882472E-2</v>
      </c>
      <c r="J6" s="36">
        <f>AVERAGE(G$3:G6)</f>
        <v>1.7601701458078436</v>
      </c>
      <c r="K6" s="31">
        <f>AVERAGE(H$3:H6)</f>
        <v>4.000212791004996</v>
      </c>
      <c r="L6" s="36">
        <f>AVERAGE(I$3:I6)</f>
        <v>7.6084578766928229E-2</v>
      </c>
      <c r="M6" s="28">
        <f>SUM(F$3:F6)</f>
        <v>2.0777176202684124</v>
      </c>
      <c r="N6" s="27">
        <f t="shared" si="4"/>
        <v>1.1804072607508225</v>
      </c>
      <c r="O6" s="31"/>
      <c r="P6" s="21"/>
      <c r="Q6" s="21"/>
      <c r="R6" s="21"/>
      <c r="T6">
        <f>T3</f>
        <v>0.83499999999999996</v>
      </c>
      <c r="U6" s="81">
        <f t="dataTable" ref="U6:AE16" dt2D="1" dtr="1" r1="W2" r2="W1"/>
        <v>3.6367578327303201</v>
      </c>
      <c r="V6" s="81">
        <v>3.6366941765367535</v>
      </c>
      <c r="W6" s="81">
        <v>3.6366369446494251</v>
      </c>
      <c r="X6" s="81">
        <v>3.636586118338085</v>
      </c>
      <c r="Y6" s="81">
        <v>3.6365416790159419</v>
      </c>
      <c r="Z6" s="81">
        <v>3.6365036082387499</v>
      </c>
      <c r="AA6" s="81">
        <v>3.6364718877038293</v>
      </c>
      <c r="AB6" s="81">
        <v>3.6364464992490726</v>
      </c>
      <c r="AC6" s="81">
        <v>3.6364274248519814</v>
      </c>
      <c r="AD6" s="81">
        <v>3.6364146466287237</v>
      </c>
      <c r="AE6" s="81">
        <v>3.6364081468332077</v>
      </c>
      <c r="AG6" s="21"/>
      <c r="AH6" s="21"/>
      <c r="AI6" s="21"/>
      <c r="AJ6" s="21"/>
      <c r="AK6" s="21"/>
      <c r="AL6" s="21"/>
      <c r="AM6" s="21"/>
      <c r="AN6" s="21"/>
      <c r="BH6" s="21"/>
      <c r="BI6" s="21"/>
      <c r="BJ6" s="21"/>
      <c r="BK6" s="21"/>
      <c r="BL6" s="21"/>
    </row>
    <row r="7" spans="1:64" customFormat="1" ht="16.5" x14ac:dyDescent="0.3">
      <c r="A7" s="33">
        <v>5</v>
      </c>
      <c r="B7" s="25">
        <v>30</v>
      </c>
      <c r="C7" s="65">
        <f t="shared" si="5"/>
        <v>30.341295537899214</v>
      </c>
      <c r="D7" s="36">
        <f t="shared" si="6"/>
        <v>2.4787096597885512</v>
      </c>
      <c r="E7" s="54">
        <f t="shared" si="7"/>
        <v>32.084104976373098</v>
      </c>
      <c r="F7" s="54">
        <f t="shared" si="1"/>
        <v>-2.0841049763730979</v>
      </c>
      <c r="G7" s="54">
        <f t="shared" si="2"/>
        <v>2.0841049763730979</v>
      </c>
      <c r="H7" s="54">
        <f t="shared" si="3"/>
        <v>4.3434935525431113</v>
      </c>
      <c r="I7" s="31">
        <f t="shared" si="0"/>
        <v>6.9470165879103263E-2</v>
      </c>
      <c r="J7" s="36">
        <f>AVERAGE(G$3:G7)</f>
        <v>1.8249571119208945</v>
      </c>
      <c r="K7" s="31">
        <f>AVERAGE(H$3:H7)</f>
        <v>4.0688689433126193</v>
      </c>
      <c r="L7" s="36">
        <f>AVERAGE(I$3:I7)</f>
        <v>7.4761696189363236E-2</v>
      </c>
      <c r="M7" s="28">
        <f>SUM(F$3:F7)</f>
        <v>-6.3873561046854377E-3</v>
      </c>
      <c r="N7" s="27">
        <f t="shared" si="4"/>
        <v>-3.5000034044429134E-3</v>
      </c>
      <c r="O7" s="31"/>
      <c r="P7" s="21"/>
      <c r="Q7" s="21"/>
      <c r="R7" s="21"/>
      <c r="T7">
        <f>T6+$T$4</f>
        <v>0.83599999999999997</v>
      </c>
      <c r="U7" s="81">
        <v>3.636672991927604</v>
      </c>
      <c r="V7" s="81">
        <v>3.6366174032254923</v>
      </c>
      <c r="W7" s="81">
        <v>3.6365682421171064</v>
      </c>
      <c r="X7" s="81">
        <v>3.6365254899315462</v>
      </c>
      <c r="Y7" s="81">
        <v>3.6364891281411738</v>
      </c>
      <c r="Z7" s="81">
        <v>3.6364591383606713</v>
      </c>
      <c r="AA7" s="81">
        <v>3.6364355023460293</v>
      </c>
      <c r="AB7" s="81">
        <v>3.6364182019935667</v>
      </c>
      <c r="AC7" s="81">
        <v>3.6364072193390222</v>
      </c>
      <c r="AD7" s="81">
        <v>3.6364025365565396</v>
      </c>
      <c r="AE7" s="81">
        <v>3.6364041359577421</v>
      </c>
      <c r="AG7" s="21"/>
      <c r="AH7" s="21"/>
      <c r="AI7" s="21"/>
      <c r="AJ7" s="21"/>
      <c r="AK7" s="21"/>
      <c r="AL7" s="21"/>
      <c r="AM7" s="21"/>
      <c r="AN7" s="21"/>
      <c r="BH7" s="21"/>
      <c r="BI7" s="21"/>
      <c r="BJ7" s="21"/>
      <c r="BK7" s="21"/>
      <c r="BL7" s="21"/>
    </row>
    <row r="8" spans="1:64" customFormat="1" ht="16.5" x14ac:dyDescent="0.3">
      <c r="A8" s="33">
        <v>6</v>
      </c>
      <c r="B8" s="25">
        <v>35</v>
      </c>
      <c r="C8" s="65">
        <f t="shared" si="5"/>
        <v>34.643001428859186</v>
      </c>
      <c r="D8" s="36">
        <f t="shared" si="6"/>
        <v>3.4247281351151369</v>
      </c>
      <c r="E8" s="54">
        <f t="shared" si="7"/>
        <v>32.820005197687763</v>
      </c>
      <c r="F8" s="54">
        <f t="shared" si="1"/>
        <v>2.1799948023122369</v>
      </c>
      <c r="G8" s="54">
        <f t="shared" si="2"/>
        <v>2.1799948023122369</v>
      </c>
      <c r="H8" s="54">
        <f t="shared" si="3"/>
        <v>4.7523773381083689</v>
      </c>
      <c r="I8" s="31">
        <f t="shared" si="0"/>
        <v>6.2285565780349626E-2</v>
      </c>
      <c r="J8" s="36">
        <f>AVERAGE(G$3:G8)</f>
        <v>1.8841300603194515</v>
      </c>
      <c r="K8" s="31">
        <f>AVERAGE(H$3:H8)</f>
        <v>4.1827870091119115</v>
      </c>
      <c r="L8" s="36">
        <f>AVERAGE(I$3:I8)</f>
        <v>7.2682341121194302E-2</v>
      </c>
      <c r="M8" s="28">
        <f>SUM(F$3:F8)</f>
        <v>2.1736074462075514</v>
      </c>
      <c r="N8" s="27">
        <f t="shared" si="4"/>
        <v>1.1536398107458778</v>
      </c>
      <c r="O8" s="31"/>
      <c r="P8" s="21"/>
      <c r="Q8" s="21"/>
      <c r="R8" s="21"/>
      <c r="T8">
        <f t="shared" ref="T8:T16" si="9">T7+$T$4</f>
        <v>0.83699999999999997</v>
      </c>
      <c r="U8" s="81">
        <v>3.6366050778376637</v>
      </c>
      <c r="V8" s="81">
        <v>3.6365575739826488</v>
      </c>
      <c r="W8" s="81">
        <v>3.6365165010767453</v>
      </c>
      <c r="X8" s="81">
        <v>3.6364818405084138</v>
      </c>
      <c r="Y8" s="81">
        <v>3.6364535738091193</v>
      </c>
      <c r="Z8" s="81">
        <v>3.6364316826524079</v>
      </c>
      <c r="AA8" s="81">
        <v>3.6364161488529017</v>
      </c>
      <c r="AB8" s="81">
        <v>3.636406954365345</v>
      </c>
      <c r="AC8" s="81">
        <v>3.6364040812836076</v>
      </c>
      <c r="AD8" s="81">
        <v>3.6364075118398134</v>
      </c>
      <c r="AE8" s="81">
        <v>3.6364172284032792</v>
      </c>
      <c r="AG8" s="21"/>
      <c r="AH8" s="21"/>
      <c r="AI8" s="21"/>
      <c r="AJ8" s="21"/>
      <c r="AK8" s="21"/>
      <c r="AL8" s="21"/>
      <c r="AM8" s="21"/>
      <c r="AN8" s="21"/>
      <c r="BH8" s="21"/>
      <c r="BI8" s="21"/>
      <c r="BJ8" s="21"/>
      <c r="BK8" s="21"/>
      <c r="BL8" s="21"/>
    </row>
    <row r="9" spans="1:64" customFormat="1" ht="16.5" x14ac:dyDescent="0.3">
      <c r="A9" s="33">
        <v>7</v>
      </c>
      <c r="B9" s="25">
        <v>35</v>
      </c>
      <c r="C9" s="65">
        <f t="shared" si="5"/>
        <v>35.502375083566093</v>
      </c>
      <c r="D9" s="36">
        <f t="shared" si="6"/>
        <v>2.0934731973753271</v>
      </c>
      <c r="E9" s="54">
        <f t="shared" si="7"/>
        <v>38.067729563974325</v>
      </c>
      <c r="F9" s="54">
        <f t="shared" si="1"/>
        <v>-3.0677295639743249</v>
      </c>
      <c r="G9" s="54">
        <f t="shared" si="2"/>
        <v>3.0677295639743249</v>
      </c>
      <c r="H9" s="54">
        <f t="shared" si="3"/>
        <v>9.4109646776821023</v>
      </c>
      <c r="I9" s="31">
        <f t="shared" si="0"/>
        <v>8.7649416113552148E-2</v>
      </c>
      <c r="J9" s="36">
        <f>AVERAGE(G$3:G9)</f>
        <v>2.0532157036987191</v>
      </c>
      <c r="K9" s="31">
        <f>AVERAGE(H$3:H9)</f>
        <v>4.9296695331933673</v>
      </c>
      <c r="L9" s="36">
        <f>AVERAGE(I$3:I9)</f>
        <v>7.4820494691531139E-2</v>
      </c>
      <c r="M9" s="28">
        <f>SUM(F$3:F9)</f>
        <v>-0.89412211776677353</v>
      </c>
      <c r="N9" s="27">
        <f t="shared" si="4"/>
        <v>-0.43547403039830518</v>
      </c>
      <c r="O9" s="31"/>
      <c r="P9" s="21"/>
      <c r="Q9" s="21"/>
      <c r="R9" s="21"/>
      <c r="T9">
        <f t="shared" si="9"/>
        <v>0.83799999999999997</v>
      </c>
      <c r="U9" s="81">
        <v>3.6365540938818222</v>
      </c>
      <c r="V9" s="81">
        <v>3.6365146923263723</v>
      </c>
      <c r="W9" s="81">
        <v>3.63648172514349</v>
      </c>
      <c r="X9" s="81">
        <v>3.6364551737809441</v>
      </c>
      <c r="Y9" s="81">
        <v>3.6364350198292685</v>
      </c>
      <c r="Z9" s="81">
        <v>3.6364212450208226</v>
      </c>
      <c r="AA9" s="81">
        <v>3.6364138312288534</v>
      </c>
      <c r="AB9" s="81">
        <v>3.636412760466444</v>
      </c>
      <c r="AC9" s="81">
        <v>3.6364180148856375</v>
      </c>
      <c r="AD9" s="81">
        <v>3.6364295767764223</v>
      </c>
      <c r="AE9" s="81">
        <v>3.636447428565817</v>
      </c>
      <c r="AG9" s="21"/>
      <c r="AH9" s="21"/>
      <c r="AI9" s="21"/>
      <c r="AJ9" s="21"/>
      <c r="AK9" s="21"/>
      <c r="AL9" s="21"/>
      <c r="AM9" s="21"/>
      <c r="AN9" s="21"/>
      <c r="BH9" s="21"/>
      <c r="BI9" s="21"/>
      <c r="BJ9" s="21"/>
      <c r="BK9" s="21"/>
      <c r="BL9" s="21"/>
    </row>
    <row r="10" spans="1:64" customFormat="1" ht="16.5" x14ac:dyDescent="0.3">
      <c r="A10" s="33">
        <v>8</v>
      </c>
      <c r="B10" s="25">
        <v>36</v>
      </c>
      <c r="C10" s="65">
        <f t="shared" si="5"/>
        <v>36.261338034131697</v>
      </c>
      <c r="D10" s="36">
        <f t="shared" si="6"/>
        <v>1.4009477124578948</v>
      </c>
      <c r="E10" s="54">
        <f t="shared" si="7"/>
        <v>37.595848280941418</v>
      </c>
      <c r="F10" s="54">
        <f t="shared" si="1"/>
        <v>-1.5958482809414178</v>
      </c>
      <c r="G10" s="54">
        <f t="shared" si="2"/>
        <v>1.5958482809414178</v>
      </c>
      <c r="H10" s="54">
        <f t="shared" si="3"/>
        <v>2.5467317357836783</v>
      </c>
      <c r="I10" s="31">
        <f t="shared" si="0"/>
        <v>4.4329118915039385E-2</v>
      </c>
      <c r="J10" s="36">
        <f>AVERAGE(G$3:G10)</f>
        <v>1.9960447758540565</v>
      </c>
      <c r="K10" s="31">
        <f>AVERAGE(H$3:H10)</f>
        <v>4.6318023085171562</v>
      </c>
      <c r="L10" s="36">
        <f>AVERAGE(I$3:I10)</f>
        <v>7.1009072719469671E-2</v>
      </c>
      <c r="M10" s="28">
        <f>SUM(F$3:F10)</f>
        <v>-2.4899703987081914</v>
      </c>
      <c r="N10" s="27">
        <f t="shared" si="4"/>
        <v>-1.2474521758374868</v>
      </c>
      <c r="O10" s="31"/>
      <c r="P10" s="21"/>
      <c r="Q10" s="21"/>
      <c r="R10" s="21"/>
      <c r="T10">
        <f t="shared" si="9"/>
        <v>0.83899999999999997</v>
      </c>
      <c r="U10" s="81">
        <v>3.6365200437143272</v>
      </c>
      <c r="V10" s="81">
        <v>3.6364887620082262</v>
      </c>
      <c r="W10" s="81">
        <v>3.6364639181663816</v>
      </c>
      <c r="X10" s="81">
        <v>3.636445493695788</v>
      </c>
      <c r="Y10" s="81">
        <v>3.6364334702460348</v>
      </c>
      <c r="Z10" s="81">
        <v>3.6364278296082708</v>
      </c>
      <c r="AA10" s="81">
        <v>3.6364285537143055</v>
      </c>
      <c r="AB10" s="81">
        <v>3.6364356246355505</v>
      </c>
      <c r="AC10" s="81">
        <v>3.6364490245821339</v>
      </c>
      <c r="AD10" s="81">
        <v>3.6364687359019263</v>
      </c>
      <c r="AE10" s="81">
        <v>3.636494741079606</v>
      </c>
      <c r="AG10" s="21"/>
      <c r="AH10" s="21"/>
      <c r="AI10" s="21"/>
      <c r="AJ10" s="21"/>
      <c r="AK10" s="21"/>
      <c r="AL10" s="21"/>
      <c r="AM10" s="21"/>
      <c r="AN10" s="21"/>
      <c r="BH10" s="21"/>
      <c r="BI10" s="21"/>
      <c r="BJ10" s="21"/>
      <c r="BK10" s="21"/>
      <c r="BL10" s="21"/>
    </row>
    <row r="11" spans="1:64" customFormat="1" ht="16.5" x14ac:dyDescent="0.3">
      <c r="A11" s="33">
        <v>9</v>
      </c>
      <c r="B11" s="25">
        <v>36</v>
      </c>
      <c r="C11" s="65">
        <f t="shared" si="5"/>
        <v>36.272217913423823</v>
      </c>
      <c r="D11" s="36">
        <f t="shared" si="6"/>
        <v>0.67959139276490321</v>
      </c>
      <c r="E11" s="54">
        <f t="shared" si="7"/>
        <v>37.662285746589589</v>
      </c>
      <c r="F11" s="54">
        <f t="shared" si="1"/>
        <v>-1.6622857465895891</v>
      </c>
      <c r="G11" s="54">
        <f t="shared" si="2"/>
        <v>1.6622857465895891</v>
      </c>
      <c r="H11" s="54">
        <f t="shared" si="3"/>
        <v>2.7631939033149076</v>
      </c>
      <c r="I11" s="31">
        <f t="shared" si="0"/>
        <v>4.617460407193303E-2</v>
      </c>
      <c r="J11" s="36">
        <f>AVERAGE(G$3:G11)</f>
        <v>1.9589604392691156</v>
      </c>
      <c r="K11" s="31">
        <f>AVERAGE(H$3:H11)</f>
        <v>4.424179152383573</v>
      </c>
      <c r="L11" s="36">
        <f>AVERAGE(I$3:I11)</f>
        <v>6.8249687314187832E-2</v>
      </c>
      <c r="M11" s="28">
        <f>SUM(F$3:F11)</f>
        <v>-4.1522561452977804</v>
      </c>
      <c r="N11" s="27">
        <f t="shared" si="4"/>
        <v>-2.1196222557955173</v>
      </c>
      <c r="O11" s="31"/>
      <c r="P11" s="21"/>
      <c r="Q11" s="21"/>
      <c r="R11" s="21"/>
      <c r="T11">
        <f t="shared" si="9"/>
        <v>0.84</v>
      </c>
      <c r="U11" s="81">
        <v>3.6365029312230122</v>
      </c>
      <c r="V11" s="81">
        <v>3.6364797870139509</v>
      </c>
      <c r="W11" s="81">
        <v>3.6364630842291494</v>
      </c>
      <c r="X11" s="81">
        <v>3.6364528044348647</v>
      </c>
      <c r="Y11" s="81">
        <v>3.636448929339656</v>
      </c>
      <c r="Z11" s="81">
        <v>3.6364514407934627</v>
      </c>
      <c r="AA11" s="81">
        <v>3.6364603207865831</v>
      </c>
      <c r="AB11" s="81">
        <v>3.6364755514487408</v>
      </c>
      <c r="AC11" s="81">
        <v>3.6364971150481353</v>
      </c>
      <c r="AD11" s="81">
        <v>3.6365249939904607</v>
      </c>
      <c r="AE11" s="81">
        <v>3.6365591708180021</v>
      </c>
      <c r="AG11" s="21"/>
      <c r="AH11" s="21"/>
      <c r="AI11" s="21"/>
      <c r="AJ11" s="21"/>
      <c r="AK11" s="21"/>
      <c r="AL11" s="21"/>
      <c r="AM11" s="21"/>
      <c r="AN11" s="21"/>
      <c r="BH11" s="21"/>
      <c r="BI11" s="21"/>
      <c r="BJ11" s="21"/>
      <c r="BK11" s="21"/>
      <c r="BL11" s="21"/>
    </row>
    <row r="12" spans="1:64" customFormat="1" ht="16.5" x14ac:dyDescent="0.3">
      <c r="A12" s="33">
        <v>10</v>
      </c>
      <c r="B12" s="25">
        <v>37</v>
      </c>
      <c r="C12" s="65">
        <f t="shared" si="5"/>
        <v>36.992108234012917</v>
      </c>
      <c r="D12" s="36">
        <f t="shared" si="6"/>
        <v>0.70050395945355726</v>
      </c>
      <c r="E12" s="54">
        <f t="shared" si="7"/>
        <v>36.951809306188728</v>
      </c>
      <c r="F12" s="54">
        <f t="shared" si="1"/>
        <v>4.8190693811271501E-2</v>
      </c>
      <c r="G12" s="54">
        <f t="shared" si="2"/>
        <v>4.8190693811271501E-2</v>
      </c>
      <c r="H12" s="54">
        <f t="shared" si="3"/>
        <v>2.3223429700117214E-3</v>
      </c>
      <c r="I12" s="31">
        <f t="shared" si="0"/>
        <v>1.302451184088419E-3</v>
      </c>
      <c r="J12" s="36">
        <f>AVERAGE(G$3:G12)</f>
        <v>1.7678834647233312</v>
      </c>
      <c r="K12" s="31">
        <f>AVERAGE(H$3:H12)</f>
        <v>3.9819934714422169</v>
      </c>
      <c r="L12" s="36">
        <f>AVERAGE(I$3:I12)</f>
        <v>6.1554963701177891E-2</v>
      </c>
      <c r="M12" s="28">
        <f>SUM(F$3:F12)</f>
        <v>-4.1040654514865089</v>
      </c>
      <c r="N12" s="27">
        <f t="shared" si="4"/>
        <v>-2.3214570040275722</v>
      </c>
      <c r="O12" s="31"/>
      <c r="P12" s="21"/>
      <c r="Q12" s="21"/>
      <c r="R12" s="21"/>
      <c r="T12">
        <f t="shared" si="9"/>
        <v>0.84099999999999997</v>
      </c>
      <c r="U12" s="81">
        <v>3.6365027605302314</v>
      </c>
      <c r="V12" s="81">
        <v>3.6364877715642701</v>
      </c>
      <c r="W12" s="81">
        <v>3.6364792276511055</v>
      </c>
      <c r="X12" s="81">
        <v>3.6364771104162013</v>
      </c>
      <c r="Y12" s="81">
        <v>3.6364814016270537</v>
      </c>
      <c r="Z12" s="81">
        <v>3.6364920831923238</v>
      </c>
      <c r="AA12" s="81">
        <v>3.6365091371608087</v>
      </c>
      <c r="AB12" s="81">
        <v>3.6365325457204949</v>
      </c>
      <c r="AC12" s="81">
        <v>3.6365622911976057</v>
      </c>
      <c r="AD12" s="81">
        <v>3.6365983560556532</v>
      </c>
      <c r="AE12" s="81">
        <v>3.6366407228944917</v>
      </c>
      <c r="AG12" s="21"/>
      <c r="AH12" s="21"/>
      <c r="AI12" s="21"/>
      <c r="AJ12" s="21"/>
      <c r="AK12" s="21"/>
      <c r="AL12" s="21"/>
      <c r="AM12" s="21"/>
      <c r="AN12" s="21"/>
      <c r="BH12" s="21"/>
      <c r="BI12" s="21"/>
      <c r="BJ12" s="21"/>
      <c r="BK12" s="21"/>
      <c r="BL12" s="21"/>
    </row>
    <row r="13" spans="1:64" customFormat="1" ht="16.5" x14ac:dyDescent="0.3">
      <c r="A13" s="33">
        <v>11</v>
      </c>
      <c r="B13" s="25">
        <v>39</v>
      </c>
      <c r="C13" s="65">
        <f t="shared" si="5"/>
        <v>38.785900600146235</v>
      </c>
      <c r="D13" s="36">
        <f t="shared" si="6"/>
        <v>1.2678507338979654</v>
      </c>
      <c r="E13" s="54">
        <f t="shared" si="7"/>
        <v>37.692612193466474</v>
      </c>
      <c r="F13" s="54">
        <f t="shared" si="1"/>
        <v>1.3073878065335265</v>
      </c>
      <c r="G13" s="54">
        <f t="shared" si="2"/>
        <v>1.3073878065335265</v>
      </c>
      <c r="H13" s="54">
        <f t="shared" si="3"/>
        <v>1.7092628766725457</v>
      </c>
      <c r="I13" s="31">
        <f t="shared" si="0"/>
        <v>3.3522764270090426E-2</v>
      </c>
      <c r="J13" s="36">
        <f>AVERAGE(G$3:G13)</f>
        <v>1.7260202230697126</v>
      </c>
      <c r="K13" s="31">
        <f>AVERAGE(H$3:H13)</f>
        <v>3.7753815991904287</v>
      </c>
      <c r="L13" s="36">
        <f>AVERAGE(I$3:I13)</f>
        <v>5.9006581934715391E-2</v>
      </c>
      <c r="M13" s="28">
        <f>SUM(F$3:F13)</f>
        <v>-2.7966776449529824</v>
      </c>
      <c r="N13" s="27">
        <f t="shared" si="4"/>
        <v>-1.6203041004809982</v>
      </c>
      <c r="O13" s="31"/>
      <c r="P13" s="21"/>
      <c r="Q13" s="21"/>
      <c r="R13" s="21"/>
      <c r="T13">
        <f t="shared" si="9"/>
        <v>0.84199999999999997</v>
      </c>
      <c r="U13" s="81">
        <v>3.6365195359936067</v>
      </c>
      <c r="V13" s="81">
        <v>3.6365127201157845</v>
      </c>
      <c r="W13" s="81">
        <v>3.6365123529879697</v>
      </c>
      <c r="X13" s="81">
        <v>3.6365184162947699</v>
      </c>
      <c r="Y13" s="81">
        <v>3.6365308918626131</v>
      </c>
      <c r="Z13" s="81">
        <v>3.63654976165884</v>
      </c>
      <c r="AA13" s="81">
        <v>3.636575007790718</v>
      </c>
      <c r="AB13" s="81">
        <v>3.6366066125044614</v>
      </c>
      <c r="AC13" s="81">
        <v>3.6366445581842912</v>
      </c>
      <c r="AD13" s="81">
        <v>3.6366888273514926</v>
      </c>
      <c r="AE13" s="81">
        <v>3.6367394026634678</v>
      </c>
      <c r="AG13" s="21"/>
      <c r="AH13" s="21"/>
      <c r="AI13" s="21"/>
      <c r="AJ13" s="21"/>
      <c r="AK13" s="21"/>
      <c r="AL13" s="21"/>
      <c r="AM13" s="21"/>
      <c r="AN13" s="21"/>
      <c r="BH13" s="21"/>
      <c r="BI13" s="21"/>
      <c r="BJ13" s="21"/>
      <c r="BK13" s="21"/>
      <c r="BL13" s="21"/>
    </row>
    <row r="14" spans="1:64" customFormat="1" ht="16.5" x14ac:dyDescent="0.3">
      <c r="A14" s="33">
        <v>12</v>
      </c>
      <c r="B14" s="25">
        <v>41</v>
      </c>
      <c r="C14" s="65">
        <f t="shared" si="5"/>
        <v>40.845041180221244</v>
      </c>
      <c r="D14" s="36">
        <f t="shared" si="6"/>
        <v>1.6784795662685055</v>
      </c>
      <c r="E14" s="54">
        <f t="shared" si="7"/>
        <v>40.0537513340442</v>
      </c>
      <c r="F14" s="54">
        <f t="shared" si="1"/>
        <v>0.94624866595579959</v>
      </c>
      <c r="G14" s="54">
        <f t="shared" si="2"/>
        <v>0.94624866595579959</v>
      </c>
      <c r="H14" s="54">
        <f t="shared" si="3"/>
        <v>0.89538653782313038</v>
      </c>
      <c r="I14" s="31">
        <f t="shared" si="0"/>
        <v>2.3079235755019502E-2</v>
      </c>
      <c r="J14" s="36">
        <f>AVERAGE(G$3:G14)</f>
        <v>1.6610392599768866</v>
      </c>
      <c r="K14" s="31">
        <f>AVERAGE(H$3:H14)</f>
        <v>3.5353820107431537</v>
      </c>
      <c r="L14" s="36">
        <f>AVERAGE(I$3:I14)</f>
        <v>5.6012636419740726E-2</v>
      </c>
      <c r="M14" s="28">
        <f>SUM(F$3:F14)</f>
        <v>-1.8504289789971828</v>
      </c>
      <c r="N14" s="27">
        <f t="shared" si="4"/>
        <v>-1.1140188095391144</v>
      </c>
      <c r="O14" s="31"/>
      <c r="P14" s="21"/>
      <c r="Q14" s="21"/>
      <c r="R14" s="21"/>
      <c r="T14">
        <f t="shared" si="9"/>
        <v>0.84299999999999997</v>
      </c>
      <c r="U14" s="81">
        <v>3.6365532622069092</v>
      </c>
      <c r="V14" s="81">
        <v>3.6365546373617796</v>
      </c>
      <c r="W14" s="81">
        <v>3.636562465032708</v>
      </c>
      <c r="X14" s="81">
        <v>3.6365767269633769</v>
      </c>
      <c r="Y14" s="81">
        <v>3.6365974050391463</v>
      </c>
      <c r="Z14" s="81">
        <v>3.636624481286006</v>
      </c>
      <c r="AA14" s="81">
        <v>3.6366579378696344</v>
      </c>
      <c r="AB14" s="81">
        <v>3.6366977570944585</v>
      </c>
      <c r="AC14" s="81">
        <v>3.6367439214026733</v>
      </c>
      <c r="AD14" s="81">
        <v>3.6367964133733031</v>
      </c>
      <c r="AE14" s="81">
        <v>3.6368552157212681</v>
      </c>
      <c r="AG14" s="21"/>
      <c r="AH14" s="21"/>
      <c r="AI14" s="21"/>
      <c r="AJ14" s="21"/>
      <c r="AK14" s="21"/>
      <c r="AL14" s="21"/>
      <c r="AM14" s="21"/>
      <c r="AN14" s="21"/>
      <c r="BH14" s="21"/>
      <c r="BI14" s="21"/>
      <c r="BJ14" s="21"/>
      <c r="BK14" s="21"/>
      <c r="BL14" s="21"/>
    </row>
    <row r="15" spans="1:64" customFormat="1" ht="16.5" x14ac:dyDescent="0.3">
      <c r="A15" s="33">
        <v>13</v>
      </c>
      <c r="B15" s="25">
        <v>42</v>
      </c>
      <c r="C15" s="65">
        <f t="shared" si="5"/>
        <v>42.085732387187889</v>
      </c>
      <c r="D15" s="36">
        <f t="shared" si="6"/>
        <v>1.4512954014848267</v>
      </c>
      <c r="E15" s="54">
        <f t="shared" si="7"/>
        <v>42.523520746489751</v>
      </c>
      <c r="F15" s="54">
        <f t="shared" si="1"/>
        <v>-0.52352074648975133</v>
      </c>
      <c r="G15" s="54">
        <f t="shared" si="2"/>
        <v>0.52352074648975133</v>
      </c>
      <c r="H15" s="54">
        <f t="shared" si="3"/>
        <v>0.27407397200518646</v>
      </c>
      <c r="I15" s="31">
        <f t="shared" si="0"/>
        <v>1.2464779678327412E-2</v>
      </c>
      <c r="J15" s="36">
        <f>AVERAGE(G$3:G15)</f>
        <v>1.5735378358624916</v>
      </c>
      <c r="K15" s="31">
        <f>AVERAGE(H$3:H15)</f>
        <v>3.2845121616094635</v>
      </c>
      <c r="L15" s="36">
        <f>AVERAGE(I$3:I15)</f>
        <v>5.2662801285785855E-2</v>
      </c>
      <c r="M15" s="28">
        <f>SUM(F$3:F15)</f>
        <v>-2.3739497254869342</v>
      </c>
      <c r="N15" s="27">
        <f t="shared" si="4"/>
        <v>-1.5086702533502911</v>
      </c>
      <c r="O15" s="31"/>
      <c r="P15" s="21"/>
      <c r="Q15" s="21"/>
      <c r="R15" s="21"/>
      <c r="T15">
        <f t="shared" si="9"/>
        <v>0.84399999999999997</v>
      </c>
      <c r="U15" s="81">
        <v>3.6366039440008953</v>
      </c>
      <c r="V15" s="81">
        <v>3.6366135282331058</v>
      </c>
      <c r="W15" s="81">
        <v>3.6366295688163803</v>
      </c>
      <c r="X15" s="81">
        <v>3.636652047553524</v>
      </c>
      <c r="Y15" s="81">
        <v>3.6366809463887226</v>
      </c>
      <c r="Z15" s="81">
        <v>3.6367162474066212</v>
      </c>
      <c r="AA15" s="81">
        <v>3.6367579328313049</v>
      </c>
      <c r="AB15" s="81">
        <v>3.6368059850253305</v>
      </c>
      <c r="AC15" s="81">
        <v>3.6368603864888516</v>
      </c>
      <c r="AD15" s="81">
        <v>3.6369211198586235</v>
      </c>
      <c r="AE15" s="81">
        <v>3.6369881679070617</v>
      </c>
      <c r="AG15" s="21"/>
      <c r="AH15" s="21"/>
      <c r="AI15" s="21"/>
      <c r="AJ15" s="21"/>
      <c r="AK15" s="21"/>
      <c r="AL15" s="21"/>
      <c r="AM15" s="21"/>
      <c r="AN15" s="21"/>
      <c r="BH15" s="21"/>
      <c r="BI15" s="21"/>
      <c r="BJ15" s="21"/>
      <c r="BK15" s="21"/>
      <c r="BL15" s="21"/>
    </row>
    <row r="16" spans="1:64" customFormat="1" ht="16.5" x14ac:dyDescent="0.3">
      <c r="A16" s="33">
        <v>14</v>
      </c>
      <c r="B16" s="25">
        <v>43</v>
      </c>
      <c r="C16" s="65">
        <f t="shared" si="5"/>
        <v>43.087944316663382</v>
      </c>
      <c r="D16" s="36">
        <f t="shared" si="6"/>
        <v>1.218249795454339</v>
      </c>
      <c r="E16" s="54">
        <f t="shared" si="7"/>
        <v>43.537027788672717</v>
      </c>
      <c r="F16" s="54">
        <f t="shared" si="1"/>
        <v>-0.53702778867271661</v>
      </c>
      <c r="G16" s="54">
        <f t="shared" si="2"/>
        <v>0.53702778867271661</v>
      </c>
      <c r="H16" s="54">
        <f t="shared" si="3"/>
        <v>0.28839884580670799</v>
      </c>
      <c r="I16" s="31">
        <f t="shared" si="0"/>
        <v>1.2489018341225967E-2</v>
      </c>
      <c r="J16" s="36">
        <f>AVERAGE(G$3:G16)</f>
        <v>1.4995014039203647</v>
      </c>
      <c r="K16" s="31">
        <f>AVERAGE(H$3:H16)</f>
        <v>3.0705040676235527</v>
      </c>
      <c r="L16" s="36">
        <f>AVERAGE(I$3:I16)</f>
        <v>4.9793245361174431E-2</v>
      </c>
      <c r="M16" s="28">
        <f>SUM(F$3:F16)</f>
        <v>-2.9109775141596508</v>
      </c>
      <c r="N16" s="27">
        <f t="shared" si="4"/>
        <v>-1.9412969581415922</v>
      </c>
      <c r="O16" s="31"/>
      <c r="P16" s="21"/>
      <c r="Q16" s="21"/>
      <c r="R16" s="21"/>
      <c r="S16" s="6"/>
      <c r="T16">
        <f t="shared" si="9"/>
        <v>0.84499999999999997</v>
      </c>
      <c r="U16" s="81">
        <v>3.6366715864442041</v>
      </c>
      <c r="V16" s="82">
        <v>3.6366893978990444</v>
      </c>
      <c r="W16" s="82">
        <v>3.6367136696091178</v>
      </c>
      <c r="X16" s="82">
        <v>3.636744383436318</v>
      </c>
      <c r="Y16" s="82">
        <v>3.636781521383655</v>
      </c>
      <c r="Z16" s="82">
        <v>3.6368250655943504</v>
      </c>
      <c r="AA16" s="82">
        <v>3.6368749983508528</v>
      </c>
      <c r="AB16" s="82">
        <v>3.6369313020739082</v>
      </c>
      <c r="AC16" s="82">
        <v>3.6369939593215546</v>
      </c>
      <c r="AD16" s="82">
        <v>3.6370629527882348</v>
      </c>
      <c r="AE16" s="82">
        <v>3.6371382653038422</v>
      </c>
      <c r="AF16" s="6"/>
      <c r="AG16" s="24"/>
      <c r="AH16" s="24"/>
      <c r="AI16" s="24"/>
      <c r="AJ16" s="24"/>
      <c r="AK16" s="24"/>
      <c r="AL16" s="24"/>
      <c r="AM16" s="24"/>
      <c r="AN16" s="24"/>
      <c r="AO16" s="6"/>
      <c r="AP16" s="6"/>
      <c r="AQ16" s="6"/>
      <c r="AR16" s="6"/>
      <c r="AS16" s="6"/>
      <c r="AT16" s="6"/>
      <c r="AU16" s="6"/>
      <c r="BH16" s="21"/>
      <c r="BI16" s="21"/>
      <c r="BJ16" s="21"/>
      <c r="BK16" s="21"/>
      <c r="BL16" s="21"/>
    </row>
    <row r="17" spans="1:64" ht="16.5" x14ac:dyDescent="0.3">
      <c r="A17" s="33">
        <v>15</v>
      </c>
      <c r="B17" s="25">
        <v>45</v>
      </c>
      <c r="C17" s="65">
        <f t="shared" si="5"/>
        <v>44.886381513221806</v>
      </c>
      <c r="D17" s="36">
        <f t="shared" si="6"/>
        <v>1.5193299574486892</v>
      </c>
      <c r="E17" s="54">
        <f t="shared" si="7"/>
        <v>44.306194112117723</v>
      </c>
      <c r="F17" s="54">
        <f t="shared" si="1"/>
        <v>0.69380588788227726</v>
      </c>
      <c r="G17" s="54">
        <f t="shared" si="2"/>
        <v>0.69380588788227726</v>
      </c>
      <c r="H17" s="54">
        <f t="shared" si="3"/>
        <v>0.48136661006011511</v>
      </c>
      <c r="I17" s="31">
        <f t="shared" si="0"/>
        <v>1.5417908619606161E-2</v>
      </c>
      <c r="J17" s="36">
        <f>AVERAGE(G$3:G17)</f>
        <v>1.4457883695178255</v>
      </c>
      <c r="K17" s="31">
        <f>AVERAGE(H$3:H17)</f>
        <v>2.89789490378599</v>
      </c>
      <c r="L17" s="36">
        <f>AVERAGE(I$3:I17)</f>
        <v>4.7501556245069881E-2</v>
      </c>
      <c r="M17" s="28">
        <f>SUM(F$3:F17)</f>
        <v>-2.2171716262773735</v>
      </c>
      <c r="N17" s="27">
        <f t="shared" si="4"/>
        <v>-1.5335381533168693</v>
      </c>
      <c r="O17" s="31"/>
      <c r="S17" s="24"/>
      <c r="T17"/>
      <c r="U17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>
        <f>MIN(U6:AE16)</f>
        <v>3.6364025365565396</v>
      </c>
      <c r="AG17" s="24"/>
      <c r="AH17" s="24"/>
      <c r="AI17" s="24"/>
      <c r="AJ17" s="24"/>
      <c r="AK17" s="24"/>
      <c r="AL17" s="24"/>
      <c r="AM17" s="24"/>
      <c r="AN17" s="24"/>
      <c r="AO17" s="6"/>
      <c r="AP17" s="6"/>
      <c r="AQ17" s="6"/>
      <c r="AR17" s="6"/>
      <c r="AS17" s="6"/>
      <c r="AT17" s="6"/>
      <c r="AU17" s="6"/>
    </row>
    <row r="18" spans="1:64" ht="16.5" x14ac:dyDescent="0.3">
      <c r="A18" s="33">
        <v>16</v>
      </c>
      <c r="B18" s="25">
        <v>48</v>
      </c>
      <c r="C18" s="65">
        <f t="shared" si="5"/>
        <v>47.73891739266849</v>
      </c>
      <c r="D18" s="36">
        <f t="shared" si="6"/>
        <v>2.2111785811918505</v>
      </c>
      <c r="E18" s="54">
        <f t="shared" si="7"/>
        <v>46.405711470670497</v>
      </c>
      <c r="F18" s="54">
        <f t="shared" si="1"/>
        <v>1.5942885293295035</v>
      </c>
      <c r="G18" s="54">
        <f t="shared" si="2"/>
        <v>1.5942885293295035</v>
      </c>
      <c r="H18" s="54">
        <f t="shared" si="3"/>
        <v>2.5417559147516311</v>
      </c>
      <c r="I18" s="31">
        <f t="shared" si="0"/>
        <v>3.3214344361031323E-2</v>
      </c>
      <c r="J18" s="36">
        <f>AVERAGE(G$3:G18)</f>
        <v>1.4550696295060555</v>
      </c>
      <c r="K18" s="31">
        <f>AVERAGE(H$3:H18)</f>
        <v>2.8756362169713428</v>
      </c>
      <c r="L18" s="36">
        <f>AVERAGE(I$3:I18)</f>
        <v>4.660860550231747E-2</v>
      </c>
      <c r="M18" s="28">
        <f>SUM(F$3:F18)</f>
        <v>-0.62288309694787003</v>
      </c>
      <c r="N18" s="27">
        <f t="shared" si="4"/>
        <v>-0.42807786261013281</v>
      </c>
      <c r="O18" s="31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6"/>
      <c r="AP18" s="6"/>
      <c r="AQ18" s="6"/>
      <c r="AR18" s="6"/>
      <c r="AS18" s="6"/>
      <c r="AT18" s="6"/>
      <c r="AU18" s="6"/>
    </row>
    <row r="19" spans="1:64" ht="16.5" x14ac:dyDescent="0.3">
      <c r="A19" s="33">
        <v>17</v>
      </c>
      <c r="B19" s="25">
        <v>49</v>
      </c>
      <c r="C19" s="65">
        <f t="shared" si="5"/>
        <v>49.15558885954912</v>
      </c>
      <c r="D19" s="36">
        <f t="shared" si="6"/>
        <v>1.7988801923828666</v>
      </c>
      <c r="E19" s="54">
        <f t="shared" si="7"/>
        <v>49.950095973860343</v>
      </c>
      <c r="F19" s="54">
        <f t="shared" si="1"/>
        <v>-0.95009597386034272</v>
      </c>
      <c r="G19" s="54">
        <f t="shared" si="2"/>
        <v>0.95009597386034272</v>
      </c>
      <c r="H19" s="54">
        <f t="shared" si="3"/>
        <v>0.90268235954563303</v>
      </c>
      <c r="I19" s="31">
        <f t="shared" si="0"/>
        <v>1.9389713752251892E-2</v>
      </c>
      <c r="J19" s="36">
        <f>AVERAGE(G$3:G19)</f>
        <v>1.4253652968210135</v>
      </c>
      <c r="K19" s="31">
        <f>AVERAGE(H$3:H19)</f>
        <v>2.7595801077110069</v>
      </c>
      <c r="L19" s="36">
        <f>AVERAGE(I$3:I19)</f>
        <v>4.5007494222901845E-2</v>
      </c>
      <c r="M19" s="28">
        <f>SUM(F$3:F19)</f>
        <v>-1.5729790708082128</v>
      </c>
      <c r="N19" s="27">
        <f t="shared" si="4"/>
        <v>-1.1035620653290925</v>
      </c>
      <c r="O19" s="31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6"/>
      <c r="AP19" s="6"/>
      <c r="AQ19" s="6"/>
      <c r="AR19" s="6"/>
      <c r="AS19" s="6"/>
      <c r="AT19" s="6"/>
      <c r="AU19" s="6"/>
    </row>
    <row r="20" spans="1:64" ht="16.5" x14ac:dyDescent="0.3">
      <c r="A20" s="33">
        <v>18</v>
      </c>
      <c r="B20" s="25">
        <v>50</v>
      </c>
      <c r="C20" s="65">
        <f t="shared" si="5"/>
        <v>50.156305000074511</v>
      </c>
      <c r="D20" s="36">
        <f t="shared" si="6"/>
        <v>1.384684086824546</v>
      </c>
      <c r="E20" s="54">
        <f t="shared" si="7"/>
        <v>50.954469051931987</v>
      </c>
      <c r="F20" s="54">
        <f t="shared" si="1"/>
        <v>-0.95446905193198717</v>
      </c>
      <c r="G20" s="54">
        <f t="shared" si="2"/>
        <v>0.95446905193198717</v>
      </c>
      <c r="H20" s="54">
        <f t="shared" si="3"/>
        <v>0.91101117109594643</v>
      </c>
      <c r="I20" s="31">
        <f t="shared" si="0"/>
        <v>1.9089381038639743E-2</v>
      </c>
      <c r="J20" s="36">
        <f>AVERAGE(G$3:G20)</f>
        <v>1.3992043943271788</v>
      </c>
      <c r="K20" s="31">
        <f>AVERAGE(H$3:H20)</f>
        <v>2.6568818334546145</v>
      </c>
      <c r="L20" s="36">
        <f>AVERAGE(I$3:I20)</f>
        <v>4.3567599045998398E-2</v>
      </c>
      <c r="M20" s="28">
        <f>SUM(F$3:F20)</f>
        <v>-2.5274481227401999</v>
      </c>
      <c r="N20" s="27">
        <f t="shared" si="4"/>
        <v>-1.8063466159678181</v>
      </c>
      <c r="O20" s="31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6"/>
      <c r="AP20" s="6"/>
      <c r="AQ20" s="6"/>
      <c r="AR20" s="6"/>
      <c r="AS20" s="6"/>
      <c r="AT20" s="6"/>
      <c r="AU20" s="6"/>
    </row>
    <row r="21" spans="1:64" ht="16.5" x14ac:dyDescent="0.3">
      <c r="A21" s="33">
        <v>19</v>
      </c>
      <c r="B21" s="25">
        <v>50</v>
      </c>
      <c r="C21" s="65">
        <f t="shared" si="5"/>
        <v>50.252354226525242</v>
      </c>
      <c r="D21" s="36">
        <f t="shared" si="6"/>
        <v>0.71596499403729863</v>
      </c>
      <c r="E21" s="54">
        <f t="shared" si="7"/>
        <v>51.54098908689906</v>
      </c>
      <c r="F21" s="54">
        <f t="shared" si="1"/>
        <v>-1.5409890868990601</v>
      </c>
      <c r="G21" s="54">
        <f t="shared" si="2"/>
        <v>1.5409890868990601</v>
      </c>
      <c r="H21" s="54">
        <f t="shared" si="3"/>
        <v>2.3746473659419989</v>
      </c>
      <c r="I21" s="31">
        <f t="shared" si="0"/>
        <v>3.0819781737981201E-2</v>
      </c>
      <c r="J21" s="36">
        <f>AVERAGE(G$3:G21)</f>
        <v>1.406666746567804</v>
      </c>
      <c r="K21" s="31">
        <f>AVERAGE(H$3:H21)</f>
        <v>2.6420273877960558</v>
      </c>
      <c r="L21" s="36">
        <f>AVERAGE(I$3:I21)</f>
        <v>4.2896661292944858E-2</v>
      </c>
      <c r="M21" s="28">
        <f>SUM(F$3:F21)</f>
        <v>-4.06843720963926</v>
      </c>
      <c r="N21" s="27">
        <f t="shared" si="4"/>
        <v>-2.8922537762167493</v>
      </c>
      <c r="O21" s="31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6"/>
      <c r="AP21" s="6"/>
      <c r="AQ21" s="6"/>
      <c r="AR21" s="6"/>
      <c r="AS21" s="6"/>
      <c r="AT21" s="6"/>
      <c r="AU21" s="6"/>
    </row>
    <row r="22" spans="1:64" ht="16.5" x14ac:dyDescent="0.3">
      <c r="A22" s="33">
        <v>20</v>
      </c>
      <c r="B22" s="25">
        <v>55</v>
      </c>
      <c r="C22" s="65">
        <f t="shared" si="5"/>
        <v>54.339767105853454</v>
      </c>
      <c r="D22" s="36">
        <f t="shared" si="6"/>
        <v>2.4655308645253977</v>
      </c>
      <c r="E22" s="54">
        <f t="shared" si="7"/>
        <v>50.968319220562542</v>
      </c>
      <c r="F22" s="54">
        <f t="shared" si="1"/>
        <v>4.0316807794374583</v>
      </c>
      <c r="G22" s="54">
        <f t="shared" si="2"/>
        <v>4.0316807794374583</v>
      </c>
      <c r="H22" s="54">
        <f t="shared" si="3"/>
        <v>16.25444990728543</v>
      </c>
      <c r="I22" s="31">
        <f t="shared" si="0"/>
        <v>7.3303286898862882E-2</v>
      </c>
      <c r="J22" s="36">
        <f>AVERAGE(G$3:G22)</f>
        <v>1.5379174482112867</v>
      </c>
      <c r="K22" s="31">
        <f>AVERAGE(H$3:H22)</f>
        <v>3.3226485137705248</v>
      </c>
      <c r="L22" s="36">
        <f>AVERAGE(I$3:I22)</f>
        <v>4.4416992573240763E-2</v>
      </c>
      <c r="M22" s="28">
        <f>SUM(F$3:F22)</f>
        <v>-3.6756430201801749E-2</v>
      </c>
      <c r="N22" s="27">
        <f t="shared" si="4"/>
        <v>-2.3900132119934157E-2</v>
      </c>
      <c r="O22" s="31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6"/>
      <c r="AP22" s="6"/>
      <c r="AQ22" s="6"/>
      <c r="AR22" s="6"/>
      <c r="AS22" s="6"/>
      <c r="AT22" s="6"/>
      <c r="AU22" s="6"/>
    </row>
    <row r="23" spans="1:64" ht="16.5" x14ac:dyDescent="0.3">
      <c r="A23" s="33">
        <v>21</v>
      </c>
      <c r="B23" s="25">
        <v>55</v>
      </c>
      <c r="C23" s="65">
        <f t="shared" si="5"/>
        <v>55.295637767220853</v>
      </c>
      <c r="D23" s="36">
        <f t="shared" si="6"/>
        <v>1.6821137519540559</v>
      </c>
      <c r="E23" s="54">
        <f t="shared" si="7"/>
        <v>56.805297970378852</v>
      </c>
      <c r="F23" s="54">
        <f t="shared" si="1"/>
        <v>-1.8052979703788523</v>
      </c>
      <c r="G23" s="54">
        <f t="shared" si="2"/>
        <v>1.8052979703788523</v>
      </c>
      <c r="H23" s="54">
        <f t="shared" si="3"/>
        <v>3.2591007618540035</v>
      </c>
      <c r="I23" s="31">
        <f t="shared" si="0"/>
        <v>3.2823599461433678E-2</v>
      </c>
      <c r="J23" s="36">
        <f>AVERAGE(G$3:G23)</f>
        <v>1.5506498540287901</v>
      </c>
      <c r="K23" s="31">
        <f>AVERAGE(H$3:H23)</f>
        <v>3.3196224303459281</v>
      </c>
      <c r="L23" s="36">
        <f>AVERAGE(I$3:I23)</f>
        <v>4.3864926234583282E-2</v>
      </c>
      <c r="M23" s="28">
        <f>SUM(F$3:F23)</f>
        <v>-1.8420544005806541</v>
      </c>
      <c r="N23" s="27">
        <f t="shared" si="4"/>
        <v>-1.1879241440578974</v>
      </c>
      <c r="O23" s="31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6"/>
      <c r="AP23" s="6"/>
      <c r="AQ23" s="6"/>
      <c r="AR23" s="6"/>
      <c r="AS23" s="6"/>
      <c r="AT23" s="6"/>
      <c r="AU23" s="6"/>
    </row>
    <row r="24" spans="1:64" ht="16.5" x14ac:dyDescent="0.3">
      <c r="A24" s="33">
        <v>22</v>
      </c>
      <c r="B24" s="25">
        <v>58</v>
      </c>
      <c r="C24" s="65">
        <f t="shared" si="5"/>
        <v>57.83259535911813</v>
      </c>
      <c r="D24" s="36">
        <f t="shared" si="6"/>
        <v>2.125723043228211</v>
      </c>
      <c r="E24" s="54">
        <f t="shared" si="7"/>
        <v>56.977751519174909</v>
      </c>
      <c r="F24" s="54">
        <f t="shared" si="1"/>
        <v>1.0222484808250911</v>
      </c>
      <c r="G24" s="54">
        <f t="shared" si="2"/>
        <v>1.0222484808250911</v>
      </c>
      <c r="H24" s="54">
        <f t="shared" si="3"/>
        <v>1.0449919565492067</v>
      </c>
      <c r="I24" s="31">
        <f t="shared" si="0"/>
        <v>1.7624973807329157E-2</v>
      </c>
      <c r="J24" s="36">
        <f>AVERAGE(G$3:G24)</f>
        <v>1.5266316097922583</v>
      </c>
      <c r="K24" s="31">
        <f>AVERAGE(H$3:H24)</f>
        <v>3.2162301360824412</v>
      </c>
      <c r="L24" s="36">
        <f>AVERAGE(I$3:I24)</f>
        <v>4.2672201124253545E-2</v>
      </c>
      <c r="M24" s="28">
        <f>SUM(F$3:F24)</f>
        <v>-0.81980591975556294</v>
      </c>
      <c r="N24" s="27">
        <f t="shared" si="4"/>
        <v>-0.53700310834459986</v>
      </c>
      <c r="O24" s="31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6"/>
      <c r="AP24" s="6"/>
      <c r="AQ24" s="6"/>
      <c r="AR24" s="6"/>
      <c r="AS24" s="6"/>
      <c r="AT24" s="6"/>
      <c r="AU24" s="6"/>
    </row>
    <row r="25" spans="1:64" ht="16.5" x14ac:dyDescent="0.3">
      <c r="A25" s="33">
        <v>23</v>
      </c>
      <c r="B25" s="25">
        <v>62</v>
      </c>
      <c r="C25" s="65">
        <f t="shared" si="5"/>
        <v>61.665651765630926</v>
      </c>
      <c r="D25" s="36">
        <f t="shared" si="6"/>
        <v>3.0117198860032608</v>
      </c>
      <c r="E25" s="54">
        <f t="shared" si="7"/>
        <v>59.958318402346343</v>
      </c>
      <c r="F25" s="54">
        <f t="shared" si="1"/>
        <v>2.0416815976536569</v>
      </c>
      <c r="G25" s="54">
        <f t="shared" si="2"/>
        <v>2.0416815976536569</v>
      </c>
      <c r="H25" s="54">
        <f t="shared" si="3"/>
        <v>4.1684637461975891</v>
      </c>
      <c r="I25" s="31">
        <f t="shared" si="0"/>
        <v>3.2930348349252528E-2</v>
      </c>
      <c r="J25" s="36">
        <f>AVERAGE(G$3:G25)</f>
        <v>1.5490250875253626</v>
      </c>
      <c r="K25" s="31">
        <f>AVERAGE(H$3:H25)</f>
        <v>3.2576315973917955</v>
      </c>
      <c r="L25" s="36">
        <f>AVERAGE(I$3:I25)</f>
        <v>4.2248642307949155E-2</v>
      </c>
      <c r="M25" s="28">
        <f>SUM(F$3:F25)</f>
        <v>1.2218756778980939</v>
      </c>
      <c r="N25" s="27">
        <f t="shared" si="4"/>
        <v>0.78880302697362725</v>
      </c>
      <c r="O25" s="31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6"/>
      <c r="AP25" s="6"/>
      <c r="AQ25" s="6"/>
      <c r="AR25" s="6"/>
      <c r="AS25" s="6"/>
      <c r="AT25" s="6"/>
      <c r="AU25" s="6"/>
    </row>
    <row r="26" spans="1:64" ht="16.5" x14ac:dyDescent="0.3">
      <c r="A26" s="33">
        <v>24</v>
      </c>
      <c r="B26" s="25">
        <v>63</v>
      </c>
      <c r="C26" s="65">
        <f t="shared" si="5"/>
        <v>63.27468839938075</v>
      </c>
      <c r="D26" s="36">
        <f t="shared" si="6"/>
        <v>2.2838169704770714</v>
      </c>
      <c r="E26" s="54">
        <f t="shared" si="7"/>
        <v>64.677371651634189</v>
      </c>
      <c r="F26" s="54">
        <f t="shared" si="1"/>
        <v>-1.6773716516341892</v>
      </c>
      <c r="G26" s="54">
        <f t="shared" si="2"/>
        <v>1.6773716516341892</v>
      </c>
      <c r="H26" s="54">
        <f t="shared" si="3"/>
        <v>2.813575657706008</v>
      </c>
      <c r="I26" s="31">
        <f t="shared" si="0"/>
        <v>2.6624946851336338E-2</v>
      </c>
      <c r="J26" s="36">
        <f>AVERAGE(G$3:G26)</f>
        <v>1.554372861029897</v>
      </c>
      <c r="K26" s="31">
        <f>AVERAGE(H$3:H26)</f>
        <v>3.2391292665715543</v>
      </c>
      <c r="L26" s="36">
        <f>AVERAGE(I$3:I26)</f>
        <v>4.1597654997256955E-2</v>
      </c>
      <c r="M26" s="28">
        <f>SUM(F$3:F26)</f>
        <v>-0.45549597373609529</v>
      </c>
      <c r="N26" s="27">
        <f t="shared" si="4"/>
        <v>-0.29304164088035645</v>
      </c>
      <c r="O26" s="31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6"/>
      <c r="AP26" s="6"/>
      <c r="AQ26" s="6"/>
      <c r="AR26" s="6"/>
      <c r="AS26" s="6"/>
      <c r="AT26" s="6"/>
      <c r="AU26" s="6"/>
    </row>
    <row r="27" spans="1:64" ht="16.5" x14ac:dyDescent="0.3">
      <c r="A27" s="33">
        <v>25</v>
      </c>
      <c r="B27" s="25">
        <v>67</v>
      </c>
      <c r="C27" s="65">
        <f t="shared" si="5"/>
        <v>66.763939105395082</v>
      </c>
      <c r="D27" s="36">
        <f t="shared" si="6"/>
        <v>2.9093599996403379</v>
      </c>
      <c r="E27" s="54">
        <f t="shared" si="7"/>
        <v>65.558505369857826</v>
      </c>
      <c r="F27" s="54">
        <f t="shared" si="1"/>
        <v>1.4414946301421736</v>
      </c>
      <c r="G27" s="54">
        <f t="shared" si="2"/>
        <v>1.4414946301421736</v>
      </c>
      <c r="H27" s="54">
        <f t="shared" si="3"/>
        <v>2.077906768728722</v>
      </c>
      <c r="I27" s="31">
        <f t="shared" si="0"/>
        <v>2.1514845226002593E-2</v>
      </c>
      <c r="J27" s="36">
        <f>AVERAGE(G$3:G27)</f>
        <v>1.549857731794388</v>
      </c>
      <c r="K27" s="31">
        <f>AVERAGE(H$3:H27)</f>
        <v>3.1926803666578412</v>
      </c>
      <c r="L27" s="36">
        <f>AVERAGE(I$3:I27)</f>
        <v>4.0794342606406776E-2</v>
      </c>
      <c r="M27" s="28">
        <f>SUM(F$3:F27)</f>
        <v>0.98599865640607831</v>
      </c>
      <c r="N27" s="27">
        <f t="shared" si="4"/>
        <v>0.63618655840398508</v>
      </c>
      <c r="O27" s="31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6"/>
      <c r="AP27" s="6"/>
      <c r="AQ27" s="6"/>
      <c r="AR27" s="6"/>
      <c r="AS27" s="6"/>
      <c r="AT27" s="6"/>
      <c r="AU27" s="6"/>
    </row>
    <row r="28" spans="1:64" ht="16.5" x14ac:dyDescent="0.3">
      <c r="A28" s="33">
        <v>26</v>
      </c>
      <c r="B28" s="25">
        <v>72</v>
      </c>
      <c r="C28" s="65">
        <f t="shared" si="5"/>
        <v>71.618976662653793</v>
      </c>
      <c r="D28" s="36">
        <f t="shared" si="6"/>
        <v>3.91904223872677</v>
      </c>
      <c r="E28" s="54">
        <f t="shared" si="7"/>
        <v>69.673299105035426</v>
      </c>
      <c r="F28" s="54">
        <f t="shared" si="1"/>
        <v>2.3267008949645742</v>
      </c>
      <c r="G28" s="54">
        <f t="shared" si="2"/>
        <v>2.3267008949645742</v>
      </c>
      <c r="H28" s="54">
        <f t="shared" si="3"/>
        <v>5.413537054628951</v>
      </c>
      <c r="I28" s="31">
        <f t="shared" si="0"/>
        <v>3.231529020784131E-2</v>
      </c>
      <c r="J28" s="36">
        <f>AVERAGE(G$3:G28)</f>
        <v>1.5797363149932413</v>
      </c>
      <c r="K28" s="31">
        <f>AVERAGE(H$3:H28)</f>
        <v>3.2780979315798069</v>
      </c>
      <c r="L28" s="36">
        <f>AVERAGE(I$3:I28)</f>
        <v>4.0468225206461955E-2</v>
      </c>
      <c r="M28" s="28">
        <f>SUM(F$3:F28)</f>
        <v>3.3126995513706525</v>
      </c>
      <c r="N28" s="27">
        <f t="shared" si="4"/>
        <v>2.0969952516314887</v>
      </c>
      <c r="O28" s="31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6"/>
      <c r="AP28" s="6"/>
      <c r="AQ28" s="6"/>
      <c r="AR28" s="6"/>
      <c r="AS28" s="6"/>
      <c r="AT28" s="6"/>
      <c r="AU28" s="6"/>
    </row>
    <row r="29" spans="1:64" ht="16.5" x14ac:dyDescent="0.3">
      <c r="A29" s="33">
        <v>27</v>
      </c>
      <c r="B29" s="25">
        <v>79</v>
      </c>
      <c r="C29" s="65">
        <f t="shared" si="5"/>
        <v>78.433061810875543</v>
      </c>
      <c r="D29" s="36">
        <f t="shared" si="6"/>
        <v>5.4213843897500924</v>
      </c>
      <c r="E29" s="54">
        <f t="shared" si="7"/>
        <v>75.538018901380568</v>
      </c>
      <c r="F29" s="54">
        <f t="shared" si="1"/>
        <v>3.4619810986194324</v>
      </c>
      <c r="G29" s="54">
        <f t="shared" si="2"/>
        <v>3.4619810986194324</v>
      </c>
      <c r="H29" s="54">
        <f t="shared" si="3"/>
        <v>11.985313127198213</v>
      </c>
      <c r="I29" s="31">
        <f t="shared" si="0"/>
        <v>4.3822545552144716E-2</v>
      </c>
      <c r="J29" s="36">
        <f>AVERAGE(G$3:G29)</f>
        <v>1.6494490847571743</v>
      </c>
      <c r="K29" s="31">
        <f>AVERAGE(H$3:H29)</f>
        <v>3.6005873832693771</v>
      </c>
      <c r="L29" s="36">
        <f>AVERAGE(I$3:I29)</f>
        <v>4.05924592933391E-2</v>
      </c>
      <c r="M29" s="28">
        <f>SUM(F$3:F29)</f>
        <v>6.7746806499900849</v>
      </c>
      <c r="N29" s="27">
        <f t="shared" si="4"/>
        <v>4.1072384183276736</v>
      </c>
      <c r="O29" s="31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6"/>
      <c r="AP29" s="6"/>
      <c r="AQ29" s="6"/>
      <c r="AR29" s="6"/>
      <c r="AS29" s="6"/>
      <c r="AT29" s="6"/>
      <c r="AU29" s="6"/>
    </row>
    <row r="30" spans="1:64" ht="16.5" x14ac:dyDescent="0.3">
      <c r="A30" s="33">
        <v>28</v>
      </c>
      <c r="B30" s="25">
        <v>86</v>
      </c>
      <c r="C30" s="49">
        <f>(1-$W$1)*E30+$W$1*B30</f>
        <v>85.648641528929346</v>
      </c>
      <c r="D30" s="51">
        <f>(1-$W$2)*D29+$W$2*(C30-C29)</f>
        <v>6.3524570381171603</v>
      </c>
      <c r="E30" s="53">
        <f>C29+D29</f>
        <v>83.854446200625631</v>
      </c>
      <c r="F30" s="54">
        <f t="shared" ref="F30" si="10">B30-E30</f>
        <v>2.145553799374369</v>
      </c>
      <c r="G30" s="54">
        <f t="shared" si="2"/>
        <v>2.145553799374369</v>
      </c>
      <c r="H30" s="54">
        <f t="shared" si="3"/>
        <v>4.6034011060097901</v>
      </c>
      <c r="I30" s="31">
        <f t="shared" si="0"/>
        <v>2.4948299992725222E-2</v>
      </c>
      <c r="J30" s="36">
        <f>AVERAGE(G$3:G30)</f>
        <v>1.6671671102792172</v>
      </c>
      <c r="K30" s="31">
        <f>AVERAGE(H$3:H30)</f>
        <v>3.6364021590815345</v>
      </c>
      <c r="L30" s="36">
        <f>AVERAGE(I$3:I30)</f>
        <v>4.0033739318317177E-2</v>
      </c>
      <c r="M30" s="28">
        <f>SUM(F$3:F30)</f>
        <v>8.9202344493644539</v>
      </c>
      <c r="N30" s="27">
        <f t="shared" si="4"/>
        <v>5.3505340852546528</v>
      </c>
      <c r="O30" s="48" t="str">
        <f ca="1">_xlfn.FORMULATEXT(C30)</f>
        <v>=(1-$W$1)*E30+$W$1*B30</v>
      </c>
      <c r="P30" s="50" t="str">
        <f ca="1">_xlfn.FORMULATEXT(D30)</f>
        <v>=(1-$W$2)*D29+$W$2*(C30-C29)</v>
      </c>
      <c r="Q30" s="52" t="str">
        <f ca="1">_xlfn.FORMULATEXT(E30)</f>
        <v>=C29+D29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6"/>
      <c r="AP30" s="6"/>
      <c r="AQ30" s="6"/>
      <c r="AR30" s="6"/>
      <c r="AS30" s="6"/>
      <c r="AT30" s="6"/>
      <c r="AU30" s="6"/>
    </row>
    <row r="31" spans="1:64" ht="16.5" x14ac:dyDescent="0.3">
      <c r="A31" s="33">
        <v>29</v>
      </c>
      <c r="B31"/>
      <c r="C31" s="27"/>
      <c r="D31" s="27"/>
      <c r="E31" s="79">
        <f>$C$30+$D$30*(A31-$A$30)</f>
        <v>92.001098567046512</v>
      </c>
      <c r="F31" s="31"/>
      <c r="G31" s="54"/>
      <c r="H31" s="31"/>
      <c r="I31" s="31"/>
      <c r="J31" s="36"/>
      <c r="K31" s="1"/>
      <c r="L31" s="29"/>
      <c r="M31" s="28"/>
      <c r="N31" s="29"/>
      <c r="O31" s="80"/>
      <c r="P31" s="80"/>
      <c r="Q31" s="80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6"/>
      <c r="AP31" s="6"/>
      <c r="AQ31" s="6"/>
      <c r="AR31" s="6"/>
      <c r="AS31" s="6"/>
      <c r="AT31" s="6"/>
      <c r="AU31" s="6"/>
      <c r="BH31"/>
      <c r="BI31"/>
      <c r="BJ31"/>
      <c r="BK31"/>
      <c r="BL31"/>
    </row>
    <row r="32" spans="1:64" ht="16.5" x14ac:dyDescent="0.3">
      <c r="A32" s="33">
        <v>30</v>
      </c>
      <c r="B32"/>
      <c r="C32" s="78"/>
      <c r="D32" s="29"/>
      <c r="E32" s="79">
        <f t="shared" ref="E32:E34" si="11">$C$30+$D$30*(A32-$A$30)</f>
        <v>98.353555605163663</v>
      </c>
      <c r="F32" s="31"/>
      <c r="G32" s="54"/>
      <c r="H32" s="31"/>
      <c r="I32" s="31"/>
      <c r="J32" s="36"/>
      <c r="K32" s="29"/>
      <c r="L32" s="29"/>
      <c r="M32" s="28"/>
      <c r="N32" s="29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6"/>
      <c r="AP32" s="6"/>
      <c r="AQ32" s="6"/>
      <c r="AR32" s="6"/>
      <c r="AS32" s="6"/>
      <c r="AT32" s="6"/>
      <c r="AU32" s="6"/>
      <c r="BH32"/>
      <c r="BI32"/>
      <c r="BJ32"/>
      <c r="BK32"/>
      <c r="BL32"/>
    </row>
    <row r="33" spans="1:64" ht="16.5" x14ac:dyDescent="0.3">
      <c r="A33" s="33">
        <v>31</v>
      </c>
      <c r="B33"/>
      <c r="C33" s="78"/>
      <c r="D33" s="29"/>
      <c r="E33" s="79">
        <f t="shared" si="11"/>
        <v>104.70601264328083</v>
      </c>
      <c r="F33" s="31"/>
      <c r="G33" s="54"/>
      <c r="H33" s="31"/>
      <c r="I33" s="31"/>
      <c r="J33" s="36"/>
      <c r="K33" s="29"/>
      <c r="L33" s="29"/>
      <c r="M33" s="28"/>
      <c r="N33" s="29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6"/>
      <c r="AP33" s="6"/>
      <c r="AQ33" s="6"/>
      <c r="AR33" s="6"/>
      <c r="AS33" s="6"/>
      <c r="AT33" s="6"/>
      <c r="AU33" s="6"/>
      <c r="BH33"/>
      <c r="BI33"/>
      <c r="BJ33"/>
      <c r="BK33"/>
      <c r="BL33"/>
    </row>
    <row r="34" spans="1:64" ht="16.5" x14ac:dyDescent="0.3">
      <c r="A34" s="33">
        <v>32</v>
      </c>
      <c r="B34"/>
      <c r="C34" s="78"/>
      <c r="D34" s="29"/>
      <c r="E34" s="79">
        <f t="shared" si="11"/>
        <v>111.05846968139798</v>
      </c>
      <c r="F34" s="31"/>
      <c r="G34" s="54"/>
      <c r="H34" s="31"/>
      <c r="I34" s="31"/>
      <c r="J34" s="36"/>
      <c r="K34" s="29"/>
      <c r="L34" s="29"/>
      <c r="M34" s="28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6"/>
      <c r="AP34" s="6"/>
      <c r="AQ34" s="6"/>
      <c r="AR34" s="6"/>
      <c r="AS34" s="6"/>
      <c r="AT34" s="6"/>
      <c r="AU34" s="6"/>
      <c r="BH34"/>
      <c r="BI34"/>
      <c r="BJ34"/>
      <c r="BK34"/>
      <c r="BL34"/>
    </row>
    <row r="35" spans="1:64" x14ac:dyDescent="0.25">
      <c r="A35"/>
      <c r="B35"/>
      <c r="C35" s="6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6"/>
      <c r="AP35" s="6"/>
      <c r="AQ35" s="6"/>
      <c r="AR35" s="6"/>
      <c r="AS35" s="6"/>
      <c r="AT35" s="6"/>
      <c r="AU35" s="6"/>
      <c r="BH35"/>
      <c r="BI35"/>
      <c r="BJ35"/>
      <c r="BK35"/>
      <c r="BL35"/>
    </row>
    <row r="36" spans="1:64" x14ac:dyDescent="0.25">
      <c r="A36"/>
      <c r="B36"/>
      <c r="C36" s="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6"/>
      <c r="AP36" s="6"/>
      <c r="AQ36" s="6"/>
      <c r="AR36" s="6"/>
      <c r="AS36" s="6"/>
      <c r="AT36" s="6"/>
      <c r="AU36" s="6"/>
      <c r="BH36"/>
      <c r="BI36"/>
      <c r="BJ36"/>
      <c r="BK36"/>
      <c r="BL36"/>
    </row>
    <row r="37" spans="1:64" x14ac:dyDescent="0.25">
      <c r="A37"/>
      <c r="B37"/>
      <c r="C37" s="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6"/>
      <c r="AP37" s="6"/>
      <c r="AQ37" s="6"/>
      <c r="AR37" s="6"/>
      <c r="AS37" s="6"/>
      <c r="AT37" s="6"/>
      <c r="AU37" s="6"/>
      <c r="BH37"/>
      <c r="BI37"/>
      <c r="BJ37"/>
      <c r="BK37"/>
      <c r="BL37"/>
    </row>
    <row r="38" spans="1:64" x14ac:dyDescent="0.25">
      <c r="A38"/>
      <c r="B38"/>
      <c r="C38" s="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6"/>
      <c r="AP38" s="6"/>
      <c r="AQ38" s="6"/>
      <c r="AR38" s="6"/>
      <c r="AS38" s="6"/>
      <c r="AT38" s="6"/>
      <c r="AU38" s="6"/>
      <c r="BH38"/>
      <c r="BI38"/>
      <c r="BJ38"/>
      <c r="BK38"/>
      <c r="BL38"/>
    </row>
    <row r="39" spans="1:64" x14ac:dyDescent="0.25">
      <c r="A39"/>
      <c r="B39"/>
      <c r="C39" s="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6"/>
      <c r="AP39" s="6"/>
      <c r="AQ39" s="6"/>
      <c r="AR39" s="6"/>
      <c r="AS39" s="6"/>
      <c r="AT39" s="6"/>
      <c r="AU39" s="6"/>
      <c r="BH39"/>
      <c r="BI39"/>
      <c r="BJ39"/>
      <c r="BK39"/>
      <c r="BL39"/>
    </row>
    <row r="40" spans="1:64" x14ac:dyDescent="0.25">
      <c r="A40"/>
      <c r="B40"/>
      <c r="C40" s="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6"/>
      <c r="AP40" s="6"/>
      <c r="AQ40" s="6"/>
      <c r="AR40" s="6"/>
      <c r="AS40" s="6"/>
      <c r="AT40" s="6"/>
      <c r="AU40" s="6"/>
      <c r="BH40"/>
      <c r="BI40"/>
      <c r="BJ40"/>
      <c r="BK40"/>
      <c r="BL40"/>
    </row>
    <row r="41" spans="1:64" x14ac:dyDescent="0.25">
      <c r="A41"/>
      <c r="B41"/>
      <c r="C41" s="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6"/>
      <c r="AP41" s="6"/>
      <c r="AQ41" s="6"/>
      <c r="AR41" s="6"/>
      <c r="AS41" s="6"/>
      <c r="AT41" s="6"/>
      <c r="AU41" s="6"/>
      <c r="BH41"/>
      <c r="BI41"/>
      <c r="BJ41"/>
      <c r="BK41"/>
      <c r="BL41"/>
    </row>
    <row r="42" spans="1:64" x14ac:dyDescent="0.25">
      <c r="A42"/>
      <c r="B42"/>
      <c r="C42" s="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6"/>
      <c r="AP42" s="6"/>
      <c r="AQ42" s="6"/>
      <c r="AR42" s="6"/>
      <c r="AS42" s="6"/>
      <c r="AT42" s="6"/>
      <c r="AU42" s="6"/>
      <c r="BH42"/>
      <c r="BI42"/>
      <c r="BJ42"/>
      <c r="BK42"/>
      <c r="BL42"/>
    </row>
    <row r="43" spans="1:64" x14ac:dyDescent="0.25">
      <c r="A43"/>
      <c r="B43"/>
      <c r="C43" s="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6"/>
      <c r="AP43" s="6"/>
      <c r="AQ43" s="6"/>
      <c r="AR43" s="6"/>
      <c r="AS43" s="6"/>
      <c r="AT43" s="6"/>
      <c r="AU43" s="6"/>
      <c r="BH43"/>
      <c r="BI43"/>
      <c r="BJ43"/>
      <c r="BK43"/>
      <c r="BL43"/>
    </row>
    <row r="44" spans="1:64" x14ac:dyDescent="0.25">
      <c r="A44"/>
      <c r="B44"/>
      <c r="C44" s="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6"/>
      <c r="AP44" s="6"/>
      <c r="AQ44" s="6"/>
      <c r="AR44" s="6"/>
      <c r="AS44" s="6"/>
      <c r="AT44" s="6"/>
      <c r="AU44" s="6"/>
      <c r="BH44"/>
      <c r="BI44"/>
      <c r="BJ44"/>
      <c r="BK44"/>
      <c r="BL44"/>
    </row>
    <row r="45" spans="1:64" x14ac:dyDescent="0.25">
      <c r="A45"/>
      <c r="B45"/>
      <c r="C45" s="6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6"/>
      <c r="AP45" s="6"/>
      <c r="AQ45" s="6"/>
      <c r="AR45" s="6"/>
      <c r="AS45" s="6"/>
      <c r="AT45" s="6"/>
      <c r="AU45" s="6"/>
      <c r="BH45"/>
      <c r="BI45"/>
      <c r="BJ45"/>
      <c r="BK45"/>
      <c r="BL45"/>
    </row>
    <row r="46" spans="1:64" x14ac:dyDescent="0.25">
      <c r="A46"/>
      <c r="B46"/>
      <c r="C46" s="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6"/>
      <c r="AP46" s="6"/>
      <c r="AQ46" s="6"/>
      <c r="AR46" s="6"/>
      <c r="AS46" s="6"/>
      <c r="AT46" s="6"/>
      <c r="AU46" s="6"/>
      <c r="BH46"/>
      <c r="BI46"/>
      <c r="BJ46"/>
      <c r="BK46"/>
      <c r="BL46"/>
    </row>
    <row r="47" spans="1:64" x14ac:dyDescent="0.25">
      <c r="A47"/>
      <c r="B47"/>
      <c r="C47" s="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6"/>
      <c r="AP47" s="6"/>
      <c r="AQ47" s="6"/>
      <c r="AR47" s="6"/>
      <c r="AS47" s="6"/>
      <c r="AT47" s="6"/>
      <c r="AU47" s="6"/>
      <c r="BH47"/>
      <c r="BI47"/>
      <c r="BJ47"/>
      <c r="BK47"/>
      <c r="BL47"/>
    </row>
    <row r="48" spans="1:64" x14ac:dyDescent="0.25">
      <c r="A48"/>
      <c r="B48"/>
      <c r="C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6"/>
      <c r="AP48" s="6"/>
      <c r="AQ48" s="6"/>
      <c r="AR48" s="6"/>
      <c r="AS48" s="6"/>
      <c r="AT48" s="6"/>
      <c r="AU48" s="6"/>
      <c r="BH48"/>
      <c r="BI48"/>
      <c r="BJ48"/>
      <c r="BK48"/>
      <c r="BL48"/>
    </row>
    <row r="49" spans="1:64" x14ac:dyDescent="0.25">
      <c r="A49"/>
      <c r="B49"/>
      <c r="C49" s="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6"/>
      <c r="AP49" s="6"/>
      <c r="AQ49" s="6"/>
      <c r="AR49" s="6"/>
      <c r="AS49" s="6"/>
      <c r="AT49" s="6"/>
      <c r="AU49" s="6"/>
      <c r="BH49"/>
      <c r="BI49"/>
      <c r="BJ49"/>
      <c r="BK49"/>
      <c r="BL49"/>
    </row>
    <row r="50" spans="1:64" x14ac:dyDescent="0.25">
      <c r="A50"/>
      <c r="B50"/>
      <c r="C50" s="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6"/>
      <c r="AP50" s="6"/>
      <c r="AQ50" s="6"/>
      <c r="AR50" s="6"/>
      <c r="AS50" s="6"/>
      <c r="AT50" s="6"/>
      <c r="AU50" s="6"/>
      <c r="BH50"/>
      <c r="BI50"/>
      <c r="BJ50"/>
      <c r="BK50"/>
      <c r="BL50"/>
    </row>
    <row r="51" spans="1:64" x14ac:dyDescent="0.25">
      <c r="A51"/>
      <c r="B51"/>
      <c r="C51" s="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6"/>
      <c r="AP51" s="6"/>
      <c r="AQ51" s="6"/>
      <c r="AR51" s="6"/>
      <c r="AS51" s="6"/>
      <c r="AT51" s="6"/>
      <c r="AU51" s="6"/>
      <c r="BH51"/>
      <c r="BI51"/>
      <c r="BJ51"/>
      <c r="BK51"/>
      <c r="BL51"/>
    </row>
    <row r="52" spans="1:64" x14ac:dyDescent="0.25">
      <c r="A52"/>
      <c r="B52"/>
      <c r="C52" s="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6"/>
      <c r="AP52" s="6"/>
      <c r="AQ52" s="6"/>
      <c r="AR52" s="6"/>
      <c r="AS52" s="6"/>
      <c r="AT52" s="6"/>
      <c r="AU52" s="6"/>
      <c r="BH52"/>
      <c r="BI52"/>
      <c r="BJ52"/>
      <c r="BK52"/>
      <c r="BL52"/>
    </row>
    <row r="53" spans="1:64" x14ac:dyDescent="0.25">
      <c r="A53"/>
      <c r="B53"/>
      <c r="C53" s="6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6"/>
      <c r="AP53" s="6"/>
      <c r="AQ53" s="6"/>
      <c r="AR53" s="6"/>
      <c r="AS53" s="6"/>
      <c r="AT53" s="6"/>
      <c r="AU53" s="6"/>
      <c r="BH53"/>
      <c r="BI53"/>
      <c r="BJ53"/>
      <c r="BK53"/>
      <c r="BL53"/>
    </row>
    <row r="54" spans="1:64" x14ac:dyDescent="0.25">
      <c r="A54"/>
      <c r="B54"/>
      <c r="C54" s="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6"/>
      <c r="AP54" s="6"/>
      <c r="AQ54" s="6"/>
      <c r="AR54" s="6"/>
      <c r="AS54" s="6"/>
      <c r="AT54" s="6"/>
      <c r="AU54" s="6"/>
      <c r="BH54"/>
      <c r="BI54"/>
      <c r="BJ54"/>
      <c r="BK54"/>
      <c r="BL54"/>
    </row>
    <row r="55" spans="1:64" x14ac:dyDescent="0.25">
      <c r="A55"/>
      <c r="B55"/>
      <c r="C55" s="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6"/>
      <c r="AP55" s="6"/>
      <c r="AQ55" s="6"/>
      <c r="AR55" s="6"/>
      <c r="AS55" s="6"/>
      <c r="AT55" s="6"/>
      <c r="AU55" s="6"/>
      <c r="BH55"/>
      <c r="BI55"/>
      <c r="BJ55"/>
      <c r="BK55"/>
      <c r="BL55"/>
    </row>
    <row r="56" spans="1:64" x14ac:dyDescent="0.25">
      <c r="A56"/>
      <c r="B56"/>
      <c r="C56" s="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6"/>
      <c r="AP56" s="6"/>
      <c r="AQ56" s="6"/>
      <c r="AR56" s="6"/>
      <c r="AS56" s="6"/>
      <c r="AT56" s="6"/>
      <c r="AU56" s="6"/>
      <c r="BH56"/>
      <c r="BI56"/>
      <c r="BJ56"/>
      <c r="BK56"/>
      <c r="BL56"/>
    </row>
    <row r="57" spans="1:64" x14ac:dyDescent="0.25">
      <c r="A57"/>
      <c r="B57"/>
      <c r="C57" s="6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6"/>
      <c r="AP57" s="6"/>
      <c r="AQ57" s="6"/>
      <c r="AR57" s="6"/>
      <c r="AS57" s="6"/>
      <c r="AT57" s="6"/>
      <c r="AU57" s="6"/>
      <c r="BH57"/>
      <c r="BI57"/>
      <c r="BJ57"/>
      <c r="BK57"/>
      <c r="BL57"/>
    </row>
    <row r="58" spans="1:64" x14ac:dyDescent="0.25">
      <c r="A58"/>
      <c r="B58"/>
      <c r="C58" s="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6"/>
      <c r="AP58" s="6"/>
      <c r="AQ58" s="6"/>
      <c r="AR58" s="6"/>
      <c r="AS58" s="6"/>
      <c r="AT58" s="6"/>
      <c r="AU58" s="6"/>
      <c r="BH58"/>
      <c r="BI58"/>
      <c r="BJ58"/>
      <c r="BK58"/>
      <c r="BL58"/>
    </row>
    <row r="59" spans="1:64" x14ac:dyDescent="0.25">
      <c r="A59"/>
      <c r="B59"/>
      <c r="C59" s="6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6"/>
      <c r="AP59" s="6"/>
      <c r="AQ59" s="6"/>
      <c r="AR59" s="6"/>
      <c r="AS59" s="6"/>
      <c r="AT59" s="6"/>
      <c r="AU59" s="6"/>
      <c r="BH59"/>
      <c r="BI59"/>
      <c r="BJ59"/>
      <c r="BK59"/>
      <c r="BL59"/>
    </row>
    <row r="60" spans="1:64" x14ac:dyDescent="0.25">
      <c r="A60"/>
      <c r="B60"/>
      <c r="C60" s="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6"/>
      <c r="AP60" s="6"/>
      <c r="AQ60" s="6"/>
      <c r="AR60" s="6"/>
      <c r="AS60" s="6"/>
      <c r="AT60" s="6"/>
      <c r="AU60" s="6"/>
      <c r="BH60"/>
      <c r="BI60"/>
      <c r="BJ60"/>
      <c r="BK60"/>
      <c r="BL60"/>
    </row>
    <row r="61" spans="1:64" x14ac:dyDescent="0.25">
      <c r="A61"/>
      <c r="B61"/>
      <c r="C61" s="6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6"/>
      <c r="AP61" s="6"/>
      <c r="AQ61" s="6"/>
      <c r="AR61" s="6"/>
      <c r="AS61" s="6"/>
      <c r="AT61" s="6"/>
      <c r="AU61" s="6"/>
      <c r="BH61"/>
      <c r="BI61"/>
      <c r="BJ61"/>
      <c r="BK61"/>
      <c r="BL61"/>
    </row>
    <row r="62" spans="1:64" x14ac:dyDescent="0.25">
      <c r="A62"/>
      <c r="B62"/>
      <c r="C62" s="6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6"/>
      <c r="AP62" s="6"/>
      <c r="AQ62" s="6"/>
      <c r="AR62" s="6"/>
      <c r="AS62" s="6"/>
      <c r="AT62" s="6"/>
      <c r="AU62" s="6"/>
      <c r="BH62"/>
      <c r="BI62"/>
      <c r="BJ62"/>
      <c r="BK62"/>
      <c r="BL62"/>
    </row>
    <row r="63" spans="1:64" x14ac:dyDescent="0.25">
      <c r="A63"/>
      <c r="B63"/>
      <c r="C63" s="6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6"/>
      <c r="AP63" s="6"/>
      <c r="AQ63" s="6"/>
      <c r="AR63" s="6"/>
      <c r="AS63" s="6"/>
      <c r="AT63" s="6"/>
      <c r="AU63" s="6"/>
      <c r="BH63"/>
      <c r="BI63"/>
      <c r="BJ63"/>
      <c r="BK63"/>
      <c r="BL63"/>
    </row>
    <row r="64" spans="1:64" x14ac:dyDescent="0.25">
      <c r="A64"/>
      <c r="B64"/>
      <c r="C64" s="6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6"/>
      <c r="AP64" s="6"/>
      <c r="AQ64" s="6"/>
      <c r="AR64" s="6"/>
      <c r="AS64" s="6"/>
      <c r="AT64" s="6"/>
      <c r="AU64" s="6"/>
      <c r="BH64"/>
      <c r="BI64"/>
      <c r="BJ64"/>
      <c r="BK64"/>
      <c r="BL64"/>
    </row>
    <row r="65" spans="1:64" x14ac:dyDescent="0.25">
      <c r="A65"/>
      <c r="B65"/>
      <c r="C65" s="6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6"/>
      <c r="AP65" s="6"/>
      <c r="AQ65" s="6"/>
      <c r="AR65" s="6"/>
      <c r="AS65" s="6"/>
      <c r="AT65" s="6"/>
      <c r="AU65" s="6"/>
      <c r="BH65"/>
      <c r="BI65"/>
      <c r="BJ65"/>
      <c r="BK65"/>
      <c r="BL65"/>
    </row>
    <row r="66" spans="1:64" x14ac:dyDescent="0.25">
      <c r="A66"/>
      <c r="B66"/>
      <c r="C66" s="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6"/>
      <c r="AP66" s="6"/>
      <c r="AQ66" s="6"/>
      <c r="AR66" s="6"/>
      <c r="AS66" s="6"/>
      <c r="AT66" s="6"/>
      <c r="AU66" s="6"/>
      <c r="BH66"/>
      <c r="BI66"/>
      <c r="BJ66"/>
      <c r="BK66"/>
      <c r="BL66"/>
    </row>
    <row r="67" spans="1:64" x14ac:dyDescent="0.25">
      <c r="A67"/>
      <c r="B67"/>
      <c r="C67" s="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6"/>
      <c r="AP67" s="6"/>
      <c r="AQ67" s="6"/>
      <c r="AR67" s="6"/>
      <c r="AS67" s="6"/>
      <c r="AT67" s="6"/>
      <c r="AU67" s="6"/>
      <c r="BH67"/>
      <c r="BI67"/>
      <c r="BJ67"/>
      <c r="BK67"/>
      <c r="BL67"/>
    </row>
    <row r="68" spans="1:64" x14ac:dyDescent="0.25">
      <c r="A68"/>
      <c r="B68"/>
      <c r="C68" s="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6"/>
      <c r="AP68" s="6"/>
      <c r="AQ68" s="6"/>
      <c r="AR68" s="6"/>
      <c r="AS68" s="6"/>
      <c r="AT68" s="6"/>
      <c r="AU68" s="6"/>
      <c r="BH68"/>
      <c r="BI68"/>
      <c r="BJ68"/>
      <c r="BK68"/>
      <c r="BL68"/>
    </row>
    <row r="69" spans="1:64" x14ac:dyDescent="0.25">
      <c r="A69"/>
      <c r="B69"/>
      <c r="C69" s="6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6"/>
      <c r="AP69" s="6"/>
      <c r="AQ69" s="6"/>
      <c r="AR69" s="6"/>
      <c r="AS69" s="6"/>
      <c r="AT69" s="6"/>
      <c r="AU69" s="6"/>
      <c r="BH69"/>
      <c r="BI69"/>
      <c r="BJ69"/>
      <c r="BK69"/>
      <c r="BL69"/>
    </row>
    <row r="70" spans="1:64" x14ac:dyDescent="0.25">
      <c r="A70"/>
      <c r="B70"/>
      <c r="C70" s="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6"/>
      <c r="AP70" s="6"/>
      <c r="AQ70" s="6"/>
      <c r="AR70" s="6"/>
      <c r="AS70" s="6"/>
      <c r="AT70" s="6"/>
      <c r="AU70" s="6"/>
      <c r="BH70"/>
      <c r="BI70"/>
      <c r="BJ70"/>
      <c r="BK70"/>
      <c r="BL70"/>
    </row>
    <row r="71" spans="1:64" x14ac:dyDescent="0.25">
      <c r="A71"/>
      <c r="B71"/>
      <c r="C71" s="6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6"/>
      <c r="AP71" s="6"/>
      <c r="AQ71" s="6"/>
      <c r="AR71" s="6"/>
      <c r="AS71" s="6"/>
      <c r="AT71" s="6"/>
      <c r="AU71" s="6"/>
      <c r="BH71"/>
      <c r="BI71"/>
      <c r="BJ71"/>
      <c r="BK71"/>
      <c r="BL71"/>
    </row>
    <row r="72" spans="1:64" x14ac:dyDescent="0.25">
      <c r="A72"/>
      <c r="B72"/>
      <c r="C72" s="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6"/>
      <c r="AP72" s="6"/>
      <c r="AQ72" s="6"/>
      <c r="AR72" s="6"/>
      <c r="AS72" s="6"/>
      <c r="AT72" s="6"/>
      <c r="AU72" s="6"/>
      <c r="BH72"/>
      <c r="BI72"/>
      <c r="BJ72"/>
      <c r="BK72"/>
      <c r="BL72"/>
    </row>
    <row r="73" spans="1:64" x14ac:dyDescent="0.25">
      <c r="A73"/>
      <c r="B73"/>
      <c r="C73"/>
      <c r="BH73"/>
      <c r="BI73"/>
      <c r="BJ73"/>
      <c r="BK73"/>
      <c r="BL73"/>
    </row>
    <row r="74" spans="1:64" x14ac:dyDescent="0.25">
      <c r="A74"/>
      <c r="B74"/>
      <c r="C74"/>
      <c r="BH74"/>
      <c r="BI74"/>
      <c r="BJ74"/>
      <c r="BK74"/>
      <c r="BL74"/>
    </row>
    <row r="75" spans="1:64" x14ac:dyDescent="0.25">
      <c r="A75"/>
      <c r="B75"/>
      <c r="C75"/>
      <c r="BH75"/>
      <c r="BI75"/>
      <c r="BJ75"/>
      <c r="BK75"/>
      <c r="BL75"/>
    </row>
    <row r="76" spans="1:64" x14ac:dyDescent="0.25">
      <c r="A76"/>
      <c r="B76"/>
      <c r="C76"/>
      <c r="BH76"/>
      <c r="BI76"/>
      <c r="BJ76"/>
      <c r="BK76"/>
      <c r="BL76"/>
    </row>
    <row r="77" spans="1:64" x14ac:dyDescent="0.25">
      <c r="A77"/>
      <c r="B77"/>
      <c r="C77"/>
      <c r="BH77"/>
      <c r="BI77"/>
      <c r="BJ77"/>
      <c r="BK77"/>
      <c r="BL77"/>
    </row>
    <row r="78" spans="1:64" ht="16.5" x14ac:dyDescent="0.3">
      <c r="A78"/>
      <c r="B78"/>
      <c r="C78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BH78"/>
      <c r="BI78"/>
      <c r="BJ78"/>
      <c r="BK78"/>
      <c r="BL78"/>
    </row>
    <row r="79" spans="1:64" ht="16.5" x14ac:dyDescent="0.3">
      <c r="A79"/>
      <c r="B79"/>
      <c r="C79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BH79"/>
      <c r="BI79"/>
      <c r="BJ79"/>
      <c r="BK79"/>
      <c r="BL79"/>
    </row>
    <row r="80" spans="1:64" ht="16.5" x14ac:dyDescent="0.3">
      <c r="A80"/>
      <c r="B80"/>
      <c r="C8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BH80"/>
      <c r="BI80"/>
      <c r="BJ80"/>
      <c r="BK80"/>
      <c r="BL80"/>
    </row>
    <row r="81" spans="1:64" ht="16.5" x14ac:dyDescent="0.3">
      <c r="A81"/>
      <c r="B81"/>
      <c r="C81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BH81"/>
      <c r="BI81"/>
      <c r="BJ81"/>
      <c r="BK81"/>
      <c r="BL81"/>
    </row>
    <row r="82" spans="1:64" ht="16.5" x14ac:dyDescent="0.3">
      <c r="A82"/>
      <c r="B82"/>
      <c r="C82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BH82"/>
      <c r="BI82"/>
      <c r="BJ82"/>
      <c r="BK82"/>
      <c r="BL82"/>
    </row>
    <row r="83" spans="1:64" ht="16.5" x14ac:dyDescent="0.3">
      <c r="A83"/>
      <c r="B83"/>
      <c r="C83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BH83"/>
      <c r="BI83"/>
      <c r="BJ83"/>
      <c r="BK83"/>
      <c r="BL83"/>
    </row>
    <row r="84" spans="1:64" ht="16.5" x14ac:dyDescent="0.3">
      <c r="A84"/>
      <c r="B84"/>
      <c r="C84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BH84"/>
      <c r="BI84"/>
      <c r="BJ84"/>
      <c r="BK84"/>
      <c r="BL84"/>
    </row>
    <row r="85" spans="1:64" ht="16.5" x14ac:dyDescent="0.3">
      <c r="A85"/>
      <c r="B85"/>
      <c r="C85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BH85"/>
      <c r="BI85"/>
      <c r="BJ85"/>
      <c r="BK85"/>
      <c r="BL85"/>
    </row>
    <row r="86" spans="1:64" ht="16.5" x14ac:dyDescent="0.3">
      <c r="A86"/>
      <c r="B86"/>
      <c r="C86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BH86"/>
      <c r="BI86"/>
      <c r="BJ86"/>
      <c r="BK86"/>
      <c r="BL86"/>
    </row>
    <row r="87" spans="1:64" ht="16.5" x14ac:dyDescent="0.3">
      <c r="A87"/>
      <c r="B87"/>
      <c r="C87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</row>
    <row r="88" spans="1:64" ht="16.5" x14ac:dyDescent="0.3">
      <c r="A88"/>
      <c r="B88"/>
      <c r="C88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</row>
    <row r="89" spans="1:64" ht="16.5" x14ac:dyDescent="0.3">
      <c r="A89"/>
      <c r="B89"/>
      <c r="C89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64" x14ac:dyDescent="0.25">
      <c r="A90"/>
      <c r="B90"/>
      <c r="C90"/>
    </row>
    <row r="91" spans="1:64" x14ac:dyDescent="0.25">
      <c r="A91"/>
      <c r="B91"/>
      <c r="C91"/>
    </row>
    <row r="92" spans="1:64" x14ac:dyDescent="0.25">
      <c r="A92"/>
      <c r="B92"/>
      <c r="C92"/>
    </row>
    <row r="93" spans="1:64" x14ac:dyDescent="0.25">
      <c r="A93"/>
      <c r="B93"/>
      <c r="C93"/>
    </row>
    <row r="94" spans="1:64" x14ac:dyDescent="0.25">
      <c r="A94"/>
      <c r="B94"/>
      <c r="C94"/>
    </row>
    <row r="95" spans="1:64" x14ac:dyDescent="0.25">
      <c r="A95"/>
      <c r="B95"/>
      <c r="C95"/>
    </row>
    <row r="96" spans="1:64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U6:AE16">
    <cfRule type="cellIs" dxfId="6" priority="1" operator="equal">
      <formula>$AF$17</formula>
    </cfRule>
  </conditionalFormatting>
  <hyperlinks>
    <hyperlink ref="AJ1" r:id="rId1" display="https://youtu.be/qk1-dwM2N38" xr:uid="{829B7D02-F90B-4039-ACB0-E7BF373A56B8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sheetPr>
    <tabColor rgb="FFFFFF00"/>
  </sheetPr>
  <dimension ref="A1:BI299"/>
  <sheetViews>
    <sheetView zoomScale="82" zoomScaleNormal="82" workbookViewId="0">
      <selection activeCell="L31" sqref="L31:M34"/>
    </sheetView>
  </sheetViews>
  <sheetFormatPr defaultColWidth="9.140625" defaultRowHeight="15" x14ac:dyDescent="0.25"/>
  <cols>
    <col min="1" max="1" width="4.5703125" style="21" bestFit="1" customWidth="1"/>
    <col min="2" max="2" width="9.7109375" style="21" bestFit="1" customWidth="1"/>
    <col min="3" max="3" width="13" style="21" customWidth="1"/>
    <col min="4" max="4" width="8.7109375" style="21" customWidth="1"/>
    <col min="5" max="5" width="13.140625" style="21" customWidth="1"/>
    <col min="6" max="6" width="9.7109375" style="21" customWidth="1"/>
    <col min="7" max="7" width="10.7109375" style="21" customWidth="1"/>
    <col min="8" max="8" width="7.28515625" style="21" customWidth="1"/>
    <col min="9" max="9" width="8.7109375" style="21" bestFit="1" customWidth="1"/>
    <col min="10" max="10" width="9.140625" style="21"/>
    <col min="11" max="11" width="12.140625" style="21" bestFit="1" customWidth="1"/>
    <col min="12" max="12" width="12.140625" style="21" customWidth="1"/>
    <col min="13" max="13" width="13.85546875" style="21" bestFit="1" customWidth="1"/>
    <col min="14" max="14" width="12.42578125" style="21" bestFit="1" customWidth="1"/>
    <col min="15" max="15" width="12.140625" style="21" bestFit="1" customWidth="1"/>
    <col min="16" max="19" width="9.28515625" style="21" bestFit="1" customWidth="1"/>
    <col min="20" max="21" width="9.140625" style="21"/>
    <col min="22" max="22" width="9.28515625" style="21" bestFit="1" customWidth="1"/>
    <col min="23" max="33" width="9.140625" style="21"/>
    <col min="34" max="34" width="9.140625" style="21" customWidth="1"/>
    <col min="35" max="37" width="9.140625" style="21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21"/>
  </cols>
  <sheetData>
    <row r="1" spans="1:44" customFormat="1" ht="16.5" thickBot="1" x14ac:dyDescent="0.35">
      <c r="K1" s="21"/>
      <c r="L1" s="30"/>
      <c r="M1" t="s">
        <v>32</v>
      </c>
      <c r="N1" s="21" t="s">
        <v>28</v>
      </c>
      <c r="O1" s="41" t="s">
        <v>29</v>
      </c>
      <c r="P1" s="30">
        <v>0.5</v>
      </c>
      <c r="Q1" s="21" t="s">
        <v>58</v>
      </c>
      <c r="R1" s="97"/>
      <c r="S1" s="21"/>
    </row>
    <row r="2" spans="1:44" ht="17.25" thickBot="1" x14ac:dyDescent="0.35">
      <c r="A2" s="22" t="s">
        <v>4</v>
      </c>
      <c r="B2" s="23" t="s">
        <v>0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1</v>
      </c>
      <c r="I2" s="1" t="s">
        <v>21</v>
      </c>
      <c r="J2" s="1" t="s">
        <v>22</v>
      </c>
      <c r="K2" s="1" t="s">
        <v>24</v>
      </c>
      <c r="L2" s="1" t="s">
        <v>7</v>
      </c>
      <c r="M2"/>
      <c r="N2"/>
      <c r="O2"/>
      <c r="P2"/>
      <c r="R2" s="41"/>
      <c r="S2" s="42"/>
      <c r="T2"/>
      <c r="U2"/>
      <c r="V2"/>
      <c r="W2"/>
      <c r="X2"/>
      <c r="Y2"/>
      <c r="Z2"/>
      <c r="AA2"/>
      <c r="AB2"/>
      <c r="AC2"/>
    </row>
    <row r="3" spans="1:44" ht="16.5" x14ac:dyDescent="0.3">
      <c r="A3" s="33">
        <v>1</v>
      </c>
      <c r="B3" s="25">
        <v>19</v>
      </c>
      <c r="C3" s="1">
        <f>B3</f>
        <v>19</v>
      </c>
      <c r="D3" s="31">
        <f>B3-C3</f>
        <v>0</v>
      </c>
      <c r="E3" s="43">
        <f>ABS(D3)</f>
        <v>0</v>
      </c>
      <c r="F3" s="31">
        <f>D3^2</f>
        <v>0</v>
      </c>
      <c r="G3" s="31">
        <f>E3/B3</f>
        <v>0</v>
      </c>
      <c r="H3" s="31">
        <f>AVERAGE(E$3:E3)</f>
        <v>0</v>
      </c>
      <c r="I3" s="31">
        <f>AVERAGE(F$3:F3)</f>
        <v>0</v>
      </c>
      <c r="J3" s="31">
        <f>AVERAGE(G$3:G3)</f>
        <v>0</v>
      </c>
      <c r="K3" s="30">
        <f>SUM(D$3:D3)</f>
        <v>0</v>
      </c>
      <c r="L3" t="str">
        <f>IFERROR(K3/H3,"")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33">
        <v>2</v>
      </c>
      <c r="B4" s="25">
        <v>21</v>
      </c>
      <c r="C4" s="31">
        <f>(1-$P$1)*C3+$P$1*B3+$R$1</f>
        <v>19</v>
      </c>
      <c r="D4" s="31">
        <f t="shared" ref="D4:D30" si="0">B4-C4</f>
        <v>2</v>
      </c>
      <c r="E4" s="43">
        <f t="shared" ref="E4:E30" si="1">ABS(D4)</f>
        <v>2</v>
      </c>
      <c r="F4" s="31">
        <f t="shared" ref="F4:F30" si="2">D4^2</f>
        <v>4</v>
      </c>
      <c r="G4" s="31">
        <f t="shared" ref="G4:G30" si="3">E4/B4</f>
        <v>9.5238095238095233E-2</v>
      </c>
      <c r="H4" s="31">
        <f>AVERAGE(E$3:E4)</f>
        <v>1</v>
      </c>
      <c r="I4" s="31">
        <f>AVERAGE(F$3:F4)</f>
        <v>2</v>
      </c>
      <c r="J4" s="31">
        <f>AVERAGE(G$3:G4)</f>
        <v>4.7619047619047616E-2</v>
      </c>
      <c r="K4" s="30">
        <f>SUM(D$3:D4)</f>
        <v>2</v>
      </c>
      <c r="L4">
        <f t="shared" ref="L4:L30" si="4">IFERROR(K4/H4,"")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33">
        <v>3</v>
      </c>
      <c r="B5" s="25">
        <v>25</v>
      </c>
      <c r="C5" s="31">
        <f t="shared" ref="C5:C30" si="5">(1-$P$1)*C4+$P$1*B4+$R$1</f>
        <v>20</v>
      </c>
      <c r="D5" s="31">
        <f t="shared" si="0"/>
        <v>5</v>
      </c>
      <c r="E5" s="43">
        <f t="shared" si="1"/>
        <v>5</v>
      </c>
      <c r="F5" s="31">
        <f t="shared" si="2"/>
        <v>25</v>
      </c>
      <c r="G5" s="31">
        <f t="shared" si="3"/>
        <v>0.2</v>
      </c>
      <c r="H5" s="31">
        <f>AVERAGE(E$3:E5)</f>
        <v>2.3333333333333335</v>
      </c>
      <c r="I5" s="31">
        <f>AVERAGE(F$3:F5)</f>
        <v>9.6666666666666661</v>
      </c>
      <c r="J5" s="31">
        <f>AVERAGE(G$3:G5)</f>
        <v>9.841269841269841E-2</v>
      </c>
      <c r="K5" s="30">
        <f>SUM(D$3:D5)</f>
        <v>7</v>
      </c>
      <c r="L5">
        <f t="shared" si="4"/>
        <v>3</v>
      </c>
      <c r="M5"/>
      <c r="N5" s="30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33">
        <v>4</v>
      </c>
      <c r="B6" s="25">
        <v>29</v>
      </c>
      <c r="C6" s="31">
        <f t="shared" si="5"/>
        <v>22.5</v>
      </c>
      <c r="D6" s="31">
        <f t="shared" si="0"/>
        <v>6.5</v>
      </c>
      <c r="E6" s="43">
        <f t="shared" si="1"/>
        <v>6.5</v>
      </c>
      <c r="F6" s="31">
        <f t="shared" si="2"/>
        <v>42.25</v>
      </c>
      <c r="G6" s="31">
        <f t="shared" si="3"/>
        <v>0.22413793103448276</v>
      </c>
      <c r="H6" s="31">
        <f>AVERAGE(E$3:E6)</f>
        <v>3.375</v>
      </c>
      <c r="I6" s="31">
        <f>AVERAGE(F$3:F6)</f>
        <v>17.8125</v>
      </c>
      <c r="J6" s="31">
        <f>AVERAGE(G$3:G6)</f>
        <v>0.12984400656814449</v>
      </c>
      <c r="K6" s="30">
        <f>SUM(D$3:D6)</f>
        <v>13.5</v>
      </c>
      <c r="L6">
        <f t="shared" si="4"/>
        <v>4</v>
      </c>
      <c r="M6">
        <f>M3</f>
        <v>0</v>
      </c>
      <c r="N6">
        <f t="dataTable" ref="N6:N16" dt2D="0" dtr="0" r1="P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33">
        <v>5</v>
      </c>
      <c r="B7" s="25">
        <v>30</v>
      </c>
      <c r="C7" s="31">
        <f t="shared" si="5"/>
        <v>25.75</v>
      </c>
      <c r="D7" s="31">
        <f t="shared" si="0"/>
        <v>4.25</v>
      </c>
      <c r="E7" s="43">
        <f t="shared" si="1"/>
        <v>4.25</v>
      </c>
      <c r="F7" s="31">
        <f t="shared" si="2"/>
        <v>18.0625</v>
      </c>
      <c r="G7" s="31">
        <f t="shared" si="3"/>
        <v>0.14166666666666666</v>
      </c>
      <c r="H7" s="31">
        <f>AVERAGE(E$3:E7)</f>
        <v>3.55</v>
      </c>
      <c r="I7" s="31">
        <f>AVERAGE(F$3:F7)</f>
        <v>17.862500000000001</v>
      </c>
      <c r="J7" s="31">
        <f>AVERAGE(G$3:G7)</f>
        <v>0.13220853858784892</v>
      </c>
      <c r="K7" s="30">
        <f>SUM(D$3:D7)</f>
        <v>17.75</v>
      </c>
      <c r="L7">
        <f t="shared" si="4"/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33">
        <v>6</v>
      </c>
      <c r="B8" s="25">
        <v>35</v>
      </c>
      <c r="C8" s="31">
        <f t="shared" si="5"/>
        <v>27.875</v>
      </c>
      <c r="D8" s="31">
        <f t="shared" si="0"/>
        <v>7.125</v>
      </c>
      <c r="E8" s="43">
        <f t="shared" si="1"/>
        <v>7.125</v>
      </c>
      <c r="F8" s="31">
        <f t="shared" si="2"/>
        <v>50.765625</v>
      </c>
      <c r="G8" s="31">
        <f t="shared" si="3"/>
        <v>0.20357142857142857</v>
      </c>
      <c r="H8" s="31">
        <f>AVERAGE(E$3:E8)</f>
        <v>4.145833333333333</v>
      </c>
      <c r="I8" s="31">
        <f>AVERAGE(F$3:F8)</f>
        <v>23.346354166666668</v>
      </c>
      <c r="J8" s="31">
        <f>AVERAGE(G$3:G8)</f>
        <v>0.14410235358511217</v>
      </c>
      <c r="K8" s="30">
        <f>SUM(D$3:D8)</f>
        <v>24.875</v>
      </c>
      <c r="L8">
        <f t="shared" si="4"/>
        <v>6</v>
      </c>
      <c r="M8">
        <f t="shared" ref="M8:M16" si="6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33">
        <v>7</v>
      </c>
      <c r="B9" s="25">
        <v>35</v>
      </c>
      <c r="C9" s="31">
        <f t="shared" si="5"/>
        <v>31.4375</v>
      </c>
      <c r="D9" s="31">
        <f t="shared" si="0"/>
        <v>3.5625</v>
      </c>
      <c r="E9" s="43">
        <f t="shared" si="1"/>
        <v>3.5625</v>
      </c>
      <c r="F9" s="31">
        <f t="shared" si="2"/>
        <v>12.69140625</v>
      </c>
      <c r="G9" s="31">
        <f t="shared" si="3"/>
        <v>0.10178571428571428</v>
      </c>
      <c r="H9" s="31">
        <f>AVERAGE(E$3:E9)</f>
        <v>4.0625</v>
      </c>
      <c r="I9" s="31">
        <f>AVERAGE(F$3:F9)</f>
        <v>21.82421875</v>
      </c>
      <c r="J9" s="31">
        <f>AVERAGE(G$3:G9)</f>
        <v>0.1380571193994839</v>
      </c>
      <c r="K9" s="30">
        <f>SUM(D$3:D9)</f>
        <v>28.4375</v>
      </c>
      <c r="L9">
        <f t="shared" si="4"/>
        <v>7</v>
      </c>
      <c r="M9">
        <f t="shared" si="6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33">
        <v>8</v>
      </c>
      <c r="B10" s="25">
        <v>36</v>
      </c>
      <c r="C10" s="31">
        <f t="shared" si="5"/>
        <v>33.21875</v>
      </c>
      <c r="D10" s="31">
        <f t="shared" si="0"/>
        <v>2.78125</v>
      </c>
      <c r="E10" s="43">
        <f t="shared" si="1"/>
        <v>2.78125</v>
      </c>
      <c r="F10" s="31">
        <f t="shared" si="2"/>
        <v>7.7353515625</v>
      </c>
      <c r="G10" s="31">
        <f t="shared" si="3"/>
        <v>7.7256944444444448E-2</v>
      </c>
      <c r="H10" s="31">
        <f>AVERAGE(E$3:E10)</f>
        <v>3.90234375</v>
      </c>
      <c r="I10" s="31">
        <f>AVERAGE(F$3:F10)</f>
        <v>20.0631103515625</v>
      </c>
      <c r="J10" s="31">
        <f>AVERAGE(G$3:G10)</f>
        <v>0.13045709753010398</v>
      </c>
      <c r="K10" s="30">
        <f>SUM(D$3:D10)</f>
        <v>31.21875</v>
      </c>
      <c r="L10">
        <f t="shared" si="4"/>
        <v>8</v>
      </c>
      <c r="M10">
        <f t="shared" si="6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33">
        <v>9</v>
      </c>
      <c r="B11" s="25">
        <v>36</v>
      </c>
      <c r="C11" s="31">
        <f t="shared" si="5"/>
        <v>34.609375</v>
      </c>
      <c r="D11" s="31">
        <f t="shared" si="0"/>
        <v>1.390625</v>
      </c>
      <c r="E11" s="43">
        <f t="shared" si="1"/>
        <v>1.390625</v>
      </c>
      <c r="F11" s="31">
        <f t="shared" si="2"/>
        <v>1.933837890625</v>
      </c>
      <c r="G11" s="31">
        <f t="shared" si="3"/>
        <v>3.8628472222222224E-2</v>
      </c>
      <c r="H11" s="31">
        <f>AVERAGE(E$3:E11)</f>
        <v>3.6232638888888888</v>
      </c>
      <c r="I11" s="31">
        <f>AVERAGE(F$3:F11)</f>
        <v>18.048746744791668</v>
      </c>
      <c r="J11" s="31">
        <f>AVERAGE(G$3:G11)</f>
        <v>0.12025391694033935</v>
      </c>
      <c r="K11" s="30">
        <f>SUM(D$3:D11)</f>
        <v>32.609375</v>
      </c>
      <c r="L11">
        <f t="shared" si="4"/>
        <v>9</v>
      </c>
      <c r="M11">
        <f t="shared" si="6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33">
        <v>10</v>
      </c>
      <c r="B12" s="25">
        <v>37</v>
      </c>
      <c r="C12" s="31">
        <f t="shared" si="5"/>
        <v>35.3046875</v>
      </c>
      <c r="D12" s="31">
        <f t="shared" si="0"/>
        <v>1.6953125</v>
      </c>
      <c r="E12" s="43">
        <f t="shared" si="1"/>
        <v>1.6953125</v>
      </c>
      <c r="F12" s="31">
        <f t="shared" si="2"/>
        <v>2.87408447265625</v>
      </c>
      <c r="G12" s="31">
        <f t="shared" si="3"/>
        <v>4.5819256756756757E-2</v>
      </c>
      <c r="H12" s="31">
        <f>AVERAGE(E$3:E12)</f>
        <v>3.4304687500000002</v>
      </c>
      <c r="I12" s="31">
        <f>AVERAGE(F$3:F12)</f>
        <v>16.531280517578125</v>
      </c>
      <c r="J12" s="31">
        <f>AVERAGE(G$3:G12)</f>
        <v>0.1128104509219811</v>
      </c>
      <c r="K12" s="30">
        <f>SUM(D$3:D12)</f>
        <v>34.3046875</v>
      </c>
      <c r="L12">
        <f t="shared" si="4"/>
        <v>10</v>
      </c>
      <c r="M12">
        <f t="shared" si="6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33">
        <v>11</v>
      </c>
      <c r="B13" s="25">
        <v>39</v>
      </c>
      <c r="C13" s="31">
        <f t="shared" si="5"/>
        <v>36.15234375</v>
      </c>
      <c r="D13" s="31">
        <f t="shared" si="0"/>
        <v>2.84765625</v>
      </c>
      <c r="E13" s="43">
        <f t="shared" si="1"/>
        <v>2.84765625</v>
      </c>
      <c r="F13" s="31">
        <f t="shared" si="2"/>
        <v>8.1091461181640625</v>
      </c>
      <c r="G13" s="31">
        <f t="shared" si="3"/>
        <v>7.3016826923076927E-2</v>
      </c>
      <c r="H13" s="31">
        <f>AVERAGE(E$3:E13)</f>
        <v>3.3774857954545454</v>
      </c>
      <c r="I13" s="31">
        <f>AVERAGE(F$3:F13)</f>
        <v>15.765631935813211</v>
      </c>
      <c r="J13" s="31">
        <f>AVERAGE(G$3:G13)</f>
        <v>0.10919284874026253</v>
      </c>
      <c r="K13" s="30">
        <f>SUM(D$3:D13)</f>
        <v>37.15234375</v>
      </c>
      <c r="L13">
        <f t="shared" si="4"/>
        <v>11</v>
      </c>
      <c r="M13">
        <f t="shared" si="6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33">
        <v>12</v>
      </c>
      <c r="B14" s="25">
        <v>41</v>
      </c>
      <c r="C14" s="31">
        <f t="shared" si="5"/>
        <v>37.576171875</v>
      </c>
      <c r="D14" s="31">
        <f t="shared" si="0"/>
        <v>3.423828125</v>
      </c>
      <c r="E14" s="43">
        <f t="shared" si="1"/>
        <v>3.423828125</v>
      </c>
      <c r="F14" s="31">
        <f t="shared" si="2"/>
        <v>11.722599029541016</v>
      </c>
      <c r="G14" s="31">
        <f t="shared" si="3"/>
        <v>8.3508003048780491E-2</v>
      </c>
      <c r="H14" s="31">
        <f>AVERAGE(E$3:E14)</f>
        <v>3.38134765625</v>
      </c>
      <c r="I14" s="31">
        <f>AVERAGE(F$3:F14)</f>
        <v>15.428712526957193</v>
      </c>
      <c r="J14" s="31">
        <f>AVERAGE(G$3:G14)</f>
        <v>0.10705244493263903</v>
      </c>
      <c r="K14" s="30">
        <f>SUM(D$3:D14)</f>
        <v>40.576171875</v>
      </c>
      <c r="L14">
        <f t="shared" si="4"/>
        <v>12</v>
      </c>
      <c r="M14">
        <f t="shared" si="6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33">
        <v>13</v>
      </c>
      <c r="B15" s="25">
        <v>42</v>
      </c>
      <c r="C15" s="31">
        <f t="shared" si="5"/>
        <v>39.2880859375</v>
      </c>
      <c r="D15" s="31">
        <f t="shared" si="0"/>
        <v>2.7119140625</v>
      </c>
      <c r="E15" s="43">
        <f t="shared" si="1"/>
        <v>2.7119140625</v>
      </c>
      <c r="F15" s="31">
        <f t="shared" si="2"/>
        <v>7.3544778823852539</v>
      </c>
      <c r="G15" s="31">
        <f t="shared" si="3"/>
        <v>6.4569382440476192E-2</v>
      </c>
      <c r="H15" s="31">
        <f>AVERAGE(E$3:E15)</f>
        <v>3.3298527644230771</v>
      </c>
      <c r="I15" s="31">
        <f>AVERAGE(F$3:F15)</f>
        <v>14.807617554297813</v>
      </c>
      <c r="J15" s="31">
        <f>AVERAGE(G$3:G15)</f>
        <v>0.10378451704862651</v>
      </c>
      <c r="K15" s="30">
        <f>SUM(D$3:D15)</f>
        <v>43.2880859375</v>
      </c>
      <c r="L15">
        <f t="shared" si="4"/>
        <v>13</v>
      </c>
      <c r="M15">
        <f t="shared" si="6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33">
        <v>14</v>
      </c>
      <c r="B16" s="25">
        <v>43</v>
      </c>
      <c r="C16" s="31">
        <f t="shared" si="5"/>
        <v>40.64404296875</v>
      </c>
      <c r="D16" s="31">
        <f t="shared" si="0"/>
        <v>2.35595703125</v>
      </c>
      <c r="E16" s="43">
        <f t="shared" si="1"/>
        <v>2.35595703125</v>
      </c>
      <c r="F16" s="31">
        <f t="shared" si="2"/>
        <v>5.5505335330963135</v>
      </c>
      <c r="G16" s="31">
        <f t="shared" si="3"/>
        <v>5.4789698401162788E-2</v>
      </c>
      <c r="H16" s="31">
        <f>AVERAGE(E$3:E16)</f>
        <v>3.2602887834821428</v>
      </c>
      <c r="I16" s="31">
        <f>AVERAGE(F$3:F16)</f>
        <v>14.146397267069135</v>
      </c>
      <c r="J16" s="31">
        <f>AVERAGE(G$3:G16)</f>
        <v>0.10028488714523624</v>
      </c>
      <c r="K16" s="30">
        <f>SUM(D$3:D16)</f>
        <v>45.64404296875</v>
      </c>
      <c r="L16">
        <f t="shared" si="4"/>
        <v>14</v>
      </c>
      <c r="M16">
        <f t="shared" si="6"/>
        <v>0.99999999999999989</v>
      </c>
      <c r="N16" s="6">
        <v>5.1457719634889369E-2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24"/>
      <c r="AE16" s="24"/>
      <c r="AF16" s="24"/>
      <c r="AG16" s="24"/>
      <c r="AH16" s="24"/>
      <c r="AI16" s="24"/>
      <c r="AJ16" s="24"/>
      <c r="AK16" s="24"/>
      <c r="AL16" s="6"/>
      <c r="AM16" s="6"/>
      <c r="AN16" s="6"/>
      <c r="AO16" s="6"/>
      <c r="AP16" s="6"/>
      <c r="AQ16" s="6"/>
      <c r="AR16" s="6"/>
    </row>
    <row r="17" spans="1:61" ht="16.5" x14ac:dyDescent="0.3">
      <c r="A17" s="33">
        <v>15</v>
      </c>
      <c r="B17" s="25">
        <v>45</v>
      </c>
      <c r="C17" s="31">
        <f t="shared" si="5"/>
        <v>41.822021484375</v>
      </c>
      <c r="D17" s="31">
        <f t="shared" si="0"/>
        <v>3.177978515625</v>
      </c>
      <c r="E17" s="43">
        <f t="shared" si="1"/>
        <v>3.177978515625</v>
      </c>
      <c r="F17" s="31">
        <f t="shared" si="2"/>
        <v>10.099547445774078</v>
      </c>
      <c r="G17" s="31">
        <f t="shared" si="3"/>
        <v>7.0621744791666663E-2</v>
      </c>
      <c r="H17" s="31">
        <f>AVERAGE(E$3:E17)</f>
        <v>3.2548014322916665</v>
      </c>
      <c r="I17" s="31">
        <f>AVERAGE(F$3:F17)</f>
        <v>13.876607278982798</v>
      </c>
      <c r="J17" s="31">
        <f>AVERAGE(G$3:G17)</f>
        <v>9.8307344321664936E-2</v>
      </c>
      <c r="K17" s="30">
        <f>SUM(D$3:D17)</f>
        <v>48.822021484375</v>
      </c>
      <c r="L17">
        <f t="shared" si="4"/>
        <v>15</v>
      </c>
      <c r="M17"/>
      <c r="N17" s="24">
        <f>MIN(N6:N16)</f>
        <v>5.1457719634889369E-2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6"/>
      <c r="AM17" s="6"/>
      <c r="AN17" s="6"/>
      <c r="AO17" s="6"/>
      <c r="AP17" s="6"/>
      <c r="AQ17" s="6"/>
      <c r="AR17" s="6"/>
    </row>
    <row r="18" spans="1:61" ht="16.5" x14ac:dyDescent="0.3">
      <c r="A18" s="33">
        <v>16</v>
      </c>
      <c r="B18" s="25">
        <v>48</v>
      </c>
      <c r="C18" s="31">
        <f t="shared" si="5"/>
        <v>43.4110107421875</v>
      </c>
      <c r="D18" s="31">
        <f t="shared" si="0"/>
        <v>4.5889892578125</v>
      </c>
      <c r="E18" s="43">
        <f t="shared" si="1"/>
        <v>4.5889892578125</v>
      </c>
      <c r="F18" s="31">
        <f t="shared" si="2"/>
        <v>21.05882240831852</v>
      </c>
      <c r="G18" s="31">
        <f t="shared" si="3"/>
        <v>9.560394287109375E-2</v>
      </c>
      <c r="H18" s="31">
        <f>AVERAGE(E$3:E18)</f>
        <v>3.3381881713867188</v>
      </c>
      <c r="I18" s="31">
        <f>AVERAGE(F$3:F18)</f>
        <v>14.325495724566281</v>
      </c>
      <c r="J18" s="31">
        <f>AVERAGE(G$3:G18)</f>
        <v>9.813838173100424E-2</v>
      </c>
      <c r="K18" s="30">
        <f>SUM(D$3:D18)</f>
        <v>53.4110107421875</v>
      </c>
      <c r="L18">
        <f t="shared" si="4"/>
        <v>16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6"/>
      <c r="AM18" s="6"/>
      <c r="AN18" s="6"/>
      <c r="AO18" s="6"/>
      <c r="AP18" s="6"/>
      <c r="AQ18" s="6"/>
      <c r="AR18" s="6"/>
    </row>
    <row r="19" spans="1:61" ht="16.5" x14ac:dyDescent="0.3">
      <c r="A19" s="33">
        <v>17</v>
      </c>
      <c r="B19" s="25">
        <v>49</v>
      </c>
      <c r="C19" s="31">
        <f>(1-$P$1)*C18+$P$1*B18+$R$1</f>
        <v>45.70550537109375</v>
      </c>
      <c r="D19" s="31">
        <f t="shared" si="0"/>
        <v>3.29449462890625</v>
      </c>
      <c r="E19" s="43">
        <f t="shared" si="1"/>
        <v>3.29449462890625</v>
      </c>
      <c r="F19" s="31">
        <f t="shared" si="2"/>
        <v>10.85369485989213</v>
      </c>
      <c r="G19" s="31">
        <f t="shared" si="3"/>
        <v>6.7234584263392863E-2</v>
      </c>
      <c r="H19" s="31">
        <f>AVERAGE(E$3:E19)</f>
        <v>3.3356179630055145</v>
      </c>
      <c r="I19" s="31">
        <f>AVERAGE(F$3:F19)</f>
        <v>14.12127214429133</v>
      </c>
      <c r="J19" s="31">
        <f>AVERAGE(G$3:G19)</f>
        <v>9.6320511291732983E-2</v>
      </c>
      <c r="K19" s="30">
        <f>SUM(D$3:D19)</f>
        <v>56.70550537109375</v>
      </c>
      <c r="L19">
        <f t="shared" si="4"/>
        <v>17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6"/>
      <c r="AM19" s="6"/>
      <c r="AN19" s="6"/>
      <c r="AO19" s="6"/>
      <c r="AP19" s="6"/>
      <c r="AQ19" s="6"/>
      <c r="AR19" s="6"/>
    </row>
    <row r="20" spans="1:61" ht="16.5" x14ac:dyDescent="0.3">
      <c r="A20" s="33">
        <v>18</v>
      </c>
      <c r="B20" s="25">
        <v>50</v>
      </c>
      <c r="C20" s="31">
        <f t="shared" si="5"/>
        <v>47.352752685546875</v>
      </c>
      <c r="D20" s="31">
        <f t="shared" si="0"/>
        <v>2.647247314453125</v>
      </c>
      <c r="E20" s="43">
        <f t="shared" si="1"/>
        <v>2.647247314453125</v>
      </c>
      <c r="F20" s="31">
        <f t="shared" si="2"/>
        <v>7.0079183438792825</v>
      </c>
      <c r="G20" s="31">
        <f t="shared" si="3"/>
        <v>5.2944946289062503E-2</v>
      </c>
      <c r="H20" s="31">
        <f>AVERAGE(E$3:E20)</f>
        <v>3.2973751491970487</v>
      </c>
      <c r="I20" s="31">
        <f>AVERAGE(F$3:F20)</f>
        <v>13.726085822046217</v>
      </c>
      <c r="J20" s="31">
        <f>AVERAGE(G$3:G20)</f>
        <v>9.3910757680473508E-2</v>
      </c>
      <c r="K20" s="30">
        <f>SUM(D$3:D20)</f>
        <v>59.352752685546875</v>
      </c>
      <c r="L20">
        <f t="shared" si="4"/>
        <v>18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6"/>
      <c r="AM20" s="6"/>
      <c r="AN20" s="6"/>
      <c r="AO20" s="6"/>
      <c r="AP20" s="6"/>
      <c r="AQ20" s="6"/>
      <c r="AR20" s="6"/>
    </row>
    <row r="21" spans="1:61" ht="16.5" x14ac:dyDescent="0.3">
      <c r="A21" s="33">
        <v>19</v>
      </c>
      <c r="B21" s="25">
        <v>50</v>
      </c>
      <c r="C21" s="31">
        <f t="shared" si="5"/>
        <v>48.676376342773438</v>
      </c>
      <c r="D21" s="31">
        <f t="shared" si="0"/>
        <v>1.3236236572265625</v>
      </c>
      <c r="E21" s="43">
        <f t="shared" si="1"/>
        <v>1.3236236572265625</v>
      </c>
      <c r="F21" s="31">
        <f t="shared" si="2"/>
        <v>1.7519795859698206</v>
      </c>
      <c r="G21" s="31">
        <f t="shared" si="3"/>
        <v>2.6472473144531251E-2</v>
      </c>
      <c r="H21" s="31">
        <f>AVERAGE(E$3:E21)</f>
        <v>3.1934934917249178</v>
      </c>
      <c r="I21" s="31">
        <f>AVERAGE(F$3:F21)</f>
        <v>13.095869704357986</v>
      </c>
      <c r="J21" s="31">
        <f>AVERAGE(G$3:G21)</f>
        <v>9.036137428384497E-2</v>
      </c>
      <c r="K21" s="30">
        <f>SUM(D$3:D21)</f>
        <v>60.676376342773438</v>
      </c>
      <c r="L21">
        <f t="shared" si="4"/>
        <v>19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6"/>
      <c r="AM21" s="6"/>
      <c r="AN21" s="6"/>
      <c r="AO21" s="6"/>
      <c r="AP21" s="6"/>
      <c r="AQ21" s="6"/>
      <c r="AR21" s="6"/>
    </row>
    <row r="22" spans="1:61" ht="16.5" x14ac:dyDescent="0.3">
      <c r="A22" s="33">
        <v>20</v>
      </c>
      <c r="B22" s="25">
        <v>55</v>
      </c>
      <c r="C22" s="31">
        <f t="shared" si="5"/>
        <v>49.338188171386719</v>
      </c>
      <c r="D22" s="31">
        <f t="shared" si="0"/>
        <v>5.6618118286132813</v>
      </c>
      <c r="E22" s="43">
        <f t="shared" si="1"/>
        <v>5.6618118286132813</v>
      </c>
      <c r="F22" s="31">
        <f t="shared" si="2"/>
        <v>32.056113182625268</v>
      </c>
      <c r="G22" s="31">
        <f t="shared" si="3"/>
        <v>0.10294203324751421</v>
      </c>
      <c r="H22" s="31">
        <f>AVERAGE(E$3:E22)</f>
        <v>3.316909408569336</v>
      </c>
      <c r="I22" s="31">
        <f>AVERAGE(F$3:F22)</f>
        <v>14.04388187827135</v>
      </c>
      <c r="J22" s="31">
        <f>AVERAGE(G$3:G22)</f>
        <v>9.099040723202842E-2</v>
      </c>
      <c r="K22" s="30">
        <f>SUM(D$3:D22)</f>
        <v>66.338188171386719</v>
      </c>
      <c r="L22">
        <f t="shared" si="4"/>
        <v>20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6"/>
      <c r="AM22" s="6"/>
      <c r="AN22" s="6"/>
      <c r="AO22" s="6"/>
      <c r="AP22" s="6"/>
      <c r="AQ22" s="6"/>
      <c r="AR22" s="6"/>
    </row>
    <row r="23" spans="1:61" ht="16.5" x14ac:dyDescent="0.3">
      <c r="A23" s="33">
        <v>21</v>
      </c>
      <c r="B23" s="25">
        <v>55</v>
      </c>
      <c r="C23" s="31">
        <f t="shared" si="5"/>
        <v>52.169094085693359</v>
      </c>
      <c r="D23" s="31">
        <f t="shared" si="0"/>
        <v>2.8309059143066406</v>
      </c>
      <c r="E23" s="43">
        <f t="shared" si="1"/>
        <v>2.8309059143066406</v>
      </c>
      <c r="F23" s="31">
        <f t="shared" si="2"/>
        <v>8.0140282956563169</v>
      </c>
      <c r="G23" s="31">
        <f t="shared" si="3"/>
        <v>5.1471016623757103E-2</v>
      </c>
      <c r="H23" s="31">
        <f>AVERAGE(E$3:E23)</f>
        <v>3.2937663850330172</v>
      </c>
      <c r="I23" s="31">
        <f>AVERAGE(F$3:F23)</f>
        <v>13.75674599338492</v>
      </c>
      <c r="J23" s="31">
        <f>AVERAGE(G$3:G23)</f>
        <v>8.9108531488777412E-2</v>
      </c>
      <c r="K23" s="30">
        <f>SUM(D$3:D23)</f>
        <v>69.169094085693359</v>
      </c>
      <c r="L23">
        <f t="shared" si="4"/>
        <v>21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6"/>
      <c r="AM23" s="6"/>
      <c r="AN23" s="6"/>
      <c r="AO23" s="6"/>
      <c r="AP23" s="6"/>
      <c r="AQ23" s="6"/>
      <c r="AR23" s="6"/>
    </row>
    <row r="24" spans="1:61" ht="16.5" x14ac:dyDescent="0.3">
      <c r="A24" s="33">
        <v>22</v>
      </c>
      <c r="B24" s="25">
        <v>58</v>
      </c>
      <c r="C24" s="31">
        <f t="shared" si="5"/>
        <v>53.58454704284668</v>
      </c>
      <c r="D24" s="31">
        <f t="shared" si="0"/>
        <v>4.4154529571533203</v>
      </c>
      <c r="E24" s="43">
        <f t="shared" si="1"/>
        <v>4.4154529571533203</v>
      </c>
      <c r="F24" s="31">
        <f t="shared" si="2"/>
        <v>19.496224816834001</v>
      </c>
      <c r="G24" s="31">
        <f t="shared" si="3"/>
        <v>7.6128499261264138E-2</v>
      </c>
      <c r="H24" s="31">
        <f>AVERAGE(E$3:E24)</f>
        <v>3.3447521383112129</v>
      </c>
      <c r="I24" s="31">
        <f>AVERAGE(F$3:F24)</f>
        <v>14.017631394450786</v>
      </c>
      <c r="J24" s="31">
        <f>AVERAGE(G$3:G24)</f>
        <v>8.8518530023890443E-2</v>
      </c>
      <c r="K24" s="30">
        <f>SUM(D$3:D24)</f>
        <v>73.58454704284668</v>
      </c>
      <c r="L24">
        <f t="shared" si="4"/>
        <v>22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6"/>
      <c r="AM24" s="6"/>
      <c r="AN24" s="6"/>
      <c r="AO24" s="6"/>
      <c r="AP24" s="6"/>
      <c r="AQ24" s="6"/>
      <c r="AR24" s="6"/>
    </row>
    <row r="25" spans="1:61" ht="16.5" x14ac:dyDescent="0.3">
      <c r="A25" s="33">
        <v>23</v>
      </c>
      <c r="B25" s="25">
        <v>62</v>
      </c>
      <c r="C25" s="31">
        <f t="shared" si="5"/>
        <v>55.79227352142334</v>
      </c>
      <c r="D25" s="31">
        <f t="shared" si="0"/>
        <v>6.2077264785766602</v>
      </c>
      <c r="E25" s="43">
        <f t="shared" si="1"/>
        <v>6.2077264785766602</v>
      </c>
      <c r="F25" s="31">
        <f t="shared" si="2"/>
        <v>38.535868032821782</v>
      </c>
      <c r="G25" s="31">
        <f t="shared" si="3"/>
        <v>0.1001246206222042</v>
      </c>
      <c r="H25" s="31">
        <f>AVERAGE(E$3:E25)</f>
        <v>3.469229283540145</v>
      </c>
      <c r="I25" s="31">
        <f>AVERAGE(F$3:F25)</f>
        <v>15.083641683075612</v>
      </c>
      <c r="J25" s="31">
        <f>AVERAGE(G$3:G25)</f>
        <v>8.902314265859973E-2</v>
      </c>
      <c r="K25" s="30">
        <f>SUM(D$3:D25)</f>
        <v>79.79227352142334</v>
      </c>
      <c r="L25">
        <f t="shared" si="4"/>
        <v>23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6"/>
      <c r="AM25" s="6"/>
      <c r="AN25" s="6"/>
      <c r="AO25" s="6"/>
      <c r="AP25" s="6"/>
      <c r="AQ25" s="6"/>
      <c r="AR25" s="6"/>
    </row>
    <row r="26" spans="1:61" ht="16.5" x14ac:dyDescent="0.3">
      <c r="A26" s="33">
        <v>24</v>
      </c>
      <c r="B26" s="25">
        <v>63</v>
      </c>
      <c r="C26" s="31">
        <f t="shared" si="5"/>
        <v>58.89613676071167</v>
      </c>
      <c r="D26" s="31">
        <f t="shared" si="0"/>
        <v>4.1038632392883301</v>
      </c>
      <c r="E26" s="43">
        <f t="shared" si="1"/>
        <v>4.1038632392883301</v>
      </c>
      <c r="F26" s="31">
        <f t="shared" si="2"/>
        <v>16.841693486782106</v>
      </c>
      <c r="G26" s="31">
        <f t="shared" si="3"/>
        <v>6.5140686337909995E-2</v>
      </c>
      <c r="H26" s="31">
        <f>AVERAGE(E$3:E26)</f>
        <v>3.4956723650296531</v>
      </c>
      <c r="I26" s="31">
        <f>AVERAGE(F$3:F26)</f>
        <v>15.156893841563383</v>
      </c>
      <c r="J26" s="31">
        <f>AVERAGE(G$3:G26)</f>
        <v>8.8028040311904324E-2</v>
      </c>
      <c r="K26" s="30">
        <f>SUM(D$3:D26)</f>
        <v>83.89613676071167</v>
      </c>
      <c r="L26">
        <f t="shared" si="4"/>
        <v>24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6"/>
      <c r="AM26" s="6"/>
      <c r="AN26" s="6"/>
      <c r="AO26" s="6"/>
      <c r="AP26" s="6"/>
      <c r="AQ26" s="6"/>
      <c r="AR26" s="6"/>
    </row>
    <row r="27" spans="1:61" ht="16.5" x14ac:dyDescent="0.3">
      <c r="A27" s="33">
        <v>25</v>
      </c>
      <c r="B27" s="25">
        <v>67</v>
      </c>
      <c r="C27" s="31">
        <f t="shared" si="5"/>
        <v>60.948068380355835</v>
      </c>
      <c r="D27" s="31">
        <f t="shared" si="0"/>
        <v>6.051931619644165</v>
      </c>
      <c r="E27" s="43">
        <f t="shared" si="1"/>
        <v>6.051931619644165</v>
      </c>
      <c r="F27" s="31">
        <f t="shared" si="2"/>
        <v>36.625876328848847</v>
      </c>
      <c r="G27" s="31">
        <f t="shared" si="3"/>
        <v>9.0327337606629324E-2</v>
      </c>
      <c r="H27" s="31">
        <f>AVERAGE(E$3:E27)</f>
        <v>3.5979227352142336</v>
      </c>
      <c r="I27" s="31">
        <f>AVERAGE(F$3:F27)</f>
        <v>16.015653141054802</v>
      </c>
      <c r="J27" s="31">
        <f>AVERAGE(G$3:G27)</f>
        <v>8.8120012203693324E-2</v>
      </c>
      <c r="K27" s="30">
        <f>SUM(D$3:D27)</f>
        <v>89.948068380355835</v>
      </c>
      <c r="L27">
        <f t="shared" si="4"/>
        <v>25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6"/>
      <c r="AM27" s="6"/>
      <c r="AN27" s="6"/>
      <c r="AO27" s="6"/>
      <c r="AP27" s="6"/>
      <c r="AQ27" s="6"/>
      <c r="AR27" s="6"/>
    </row>
    <row r="28" spans="1:61" ht="16.5" x14ac:dyDescent="0.3">
      <c r="A28" s="33">
        <v>26</v>
      </c>
      <c r="B28" s="25">
        <v>72</v>
      </c>
      <c r="C28" s="31">
        <f t="shared" si="5"/>
        <v>63.974034190177917</v>
      </c>
      <c r="D28" s="31">
        <f t="shared" si="0"/>
        <v>8.0259658098220825</v>
      </c>
      <c r="E28" s="43">
        <f t="shared" si="1"/>
        <v>8.0259658098220825</v>
      </c>
      <c r="F28" s="31">
        <f t="shared" si="2"/>
        <v>64.416127180433037</v>
      </c>
      <c r="G28" s="31">
        <f t="shared" si="3"/>
        <v>0.11147174735864003</v>
      </c>
      <c r="H28" s="31">
        <f>AVERAGE(E$3:E28)</f>
        <v>3.7682320842376122</v>
      </c>
      <c r="I28" s="31">
        <f>AVERAGE(F$3:F28)</f>
        <v>17.877209834877043</v>
      </c>
      <c r="J28" s="31">
        <f>AVERAGE(G$3:G28)</f>
        <v>8.9018155863498968E-2</v>
      </c>
      <c r="K28" s="30">
        <f>SUM(D$3:D28)</f>
        <v>97.974034190177917</v>
      </c>
      <c r="L28">
        <f t="shared" si="4"/>
        <v>26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6"/>
      <c r="AM28" s="6"/>
      <c r="AN28" s="6"/>
      <c r="AO28" s="6"/>
      <c r="AP28" s="6"/>
      <c r="AQ28" s="6"/>
      <c r="AR28" s="6"/>
    </row>
    <row r="29" spans="1:61" ht="16.5" x14ac:dyDescent="0.3">
      <c r="A29" s="33">
        <v>27</v>
      </c>
      <c r="B29" s="25">
        <v>79</v>
      </c>
      <c r="C29" s="31">
        <f t="shared" si="5"/>
        <v>67.987017095088959</v>
      </c>
      <c r="D29" s="31">
        <f t="shared" si="0"/>
        <v>11.012982904911041</v>
      </c>
      <c r="E29" s="43">
        <f t="shared" si="1"/>
        <v>11.012982904911041</v>
      </c>
      <c r="F29" s="31">
        <f t="shared" si="2"/>
        <v>121.28579246386283</v>
      </c>
      <c r="G29" s="31">
        <f t="shared" si="3"/>
        <v>0.13940484689760813</v>
      </c>
      <c r="H29" s="31">
        <f>AVERAGE(E$3:E29)</f>
        <v>4.0365561887069985</v>
      </c>
      <c r="I29" s="31">
        <f>AVERAGE(F$3:F29)</f>
        <v>21.707157339654291</v>
      </c>
      <c r="J29" s="31">
        <f>AVERAGE(G$3:G29)</f>
        <v>9.0884329605503023E-2</v>
      </c>
      <c r="K29" s="30">
        <f>SUM(D$3:D29)</f>
        <v>108.98701709508896</v>
      </c>
      <c r="L29">
        <f t="shared" si="4"/>
        <v>27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6"/>
      <c r="AM29" s="6"/>
      <c r="AN29" s="6"/>
      <c r="AO29" s="6"/>
      <c r="AP29" s="6"/>
      <c r="AQ29" s="6"/>
      <c r="AR29" s="6"/>
    </row>
    <row r="30" spans="1:61" ht="16.5" x14ac:dyDescent="0.3">
      <c r="A30" s="33">
        <v>28</v>
      </c>
      <c r="B30" s="25">
        <v>86</v>
      </c>
      <c r="C30" s="31">
        <f t="shared" si="5"/>
        <v>73.493508547544479</v>
      </c>
      <c r="D30" s="31">
        <f t="shared" si="0"/>
        <v>12.506491452455521</v>
      </c>
      <c r="E30" s="43">
        <f t="shared" si="1"/>
        <v>12.506491452455521</v>
      </c>
      <c r="F30" s="31">
        <f t="shared" si="2"/>
        <v>156.41232845034301</v>
      </c>
      <c r="G30" s="31">
        <f t="shared" si="3"/>
        <v>0.14542431921459908</v>
      </c>
      <c r="H30" s="31">
        <f>AVERAGE(E$3:E30)</f>
        <v>4.3390538766980171</v>
      </c>
      <c r="I30" s="31">
        <f>AVERAGE(F$3:F30)</f>
        <v>26.518056307893175</v>
      </c>
      <c r="J30" s="31">
        <f>AVERAGE(G$3:G30)</f>
        <v>9.2832186377256445E-2</v>
      </c>
      <c r="K30" s="30">
        <f>SUM(D$3:D30)</f>
        <v>121.49350854754448</v>
      </c>
      <c r="L30">
        <f t="shared" si="4"/>
        <v>28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6"/>
      <c r="AM30" s="6"/>
      <c r="AN30" s="6"/>
      <c r="AO30" s="6"/>
      <c r="AP30" s="6"/>
      <c r="AQ30" s="6"/>
      <c r="AR30" s="6"/>
    </row>
    <row r="31" spans="1:61" ht="16.5" x14ac:dyDescent="0.3">
      <c r="A31" s="32">
        <v>29</v>
      </c>
      <c r="B31"/>
      <c r="C31" s="31">
        <f>C30</f>
        <v>73.493508547544479</v>
      </c>
      <c r="D31" s="36"/>
      <c r="E31" s="36"/>
      <c r="F31" s="36"/>
      <c r="G31" s="31"/>
      <c r="H31"/>
      <c r="I31" s="24"/>
      <c r="J31" s="24"/>
      <c r="K31" s="30"/>
      <c r="L31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ht="16.5" x14ac:dyDescent="0.3">
      <c r="A32" s="26">
        <v>30</v>
      </c>
      <c r="B32"/>
      <c r="C32" s="31">
        <f t="shared" ref="C32:C34" si="7">C31</f>
        <v>73.493508547544479</v>
      </c>
      <c r="D32" s="29"/>
      <c r="E32" s="24"/>
      <c r="F32" s="29"/>
      <c r="G32" s="24"/>
      <c r="H32" s="24"/>
      <c r="I32" s="24"/>
      <c r="J32" s="24"/>
      <c r="K32" s="30"/>
      <c r="L32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ht="16.5" x14ac:dyDescent="0.3">
      <c r="A33" s="26">
        <v>31</v>
      </c>
      <c r="B33"/>
      <c r="C33" s="31">
        <f t="shared" si="7"/>
        <v>73.493508547544479</v>
      </c>
      <c r="D33" s="24"/>
      <c r="E33" s="37"/>
      <c r="F33" s="24"/>
      <c r="G33" s="24"/>
      <c r="H33" s="24"/>
      <c r="I33" s="24"/>
      <c r="J33" s="24"/>
      <c r="K33" s="24"/>
      <c r="L33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ht="16.5" x14ac:dyDescent="0.3">
      <c r="A34" s="26">
        <v>32</v>
      </c>
      <c r="B34"/>
      <c r="C34" s="31">
        <f t="shared" si="7"/>
        <v>73.493508547544479</v>
      </c>
      <c r="D34" s="24"/>
      <c r="E34" s="24"/>
      <c r="F34" s="24"/>
      <c r="G34" s="24"/>
      <c r="H34" s="24"/>
      <c r="I34" s="24"/>
      <c r="J34" s="24"/>
      <c r="K34" s="24"/>
      <c r="L3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 s="38"/>
      <c r="D35" s="3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 s="38"/>
      <c r="D36" s="3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 s="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 s="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 s="6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 s="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 s="6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 s="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 s="6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 s="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 s="6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 s="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 s="6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 s="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 s="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 s="6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 s="6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 s="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 s="6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 s="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 s="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 s="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6"/>
      <c r="AM56" s="6"/>
      <c r="AN56" s="6"/>
      <c r="AO56" s="6"/>
      <c r="AP56" s="6"/>
      <c r="AQ56" s="6"/>
      <c r="AR56" s="6"/>
      <c r="BE56"/>
      <c r="BF56"/>
      <c r="BG56"/>
      <c r="BH56"/>
      <c r="BI56"/>
    </row>
    <row r="57" spans="1:61" x14ac:dyDescent="0.25">
      <c r="A57"/>
      <c r="B57"/>
      <c r="C57" s="6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6"/>
      <c r="AM57" s="6"/>
      <c r="AN57" s="6"/>
      <c r="AO57" s="6"/>
      <c r="AP57" s="6"/>
      <c r="AQ57" s="6"/>
      <c r="AR57" s="6"/>
      <c r="BE57"/>
      <c r="BF57"/>
      <c r="BG57"/>
      <c r="BH57"/>
      <c r="BI57"/>
    </row>
    <row r="58" spans="1:61" x14ac:dyDescent="0.25">
      <c r="A58"/>
      <c r="B58"/>
      <c r="C58" s="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6"/>
      <c r="AM58" s="6"/>
      <c r="AN58" s="6"/>
      <c r="AO58" s="6"/>
      <c r="AP58" s="6"/>
      <c r="AQ58" s="6"/>
      <c r="AR58" s="6"/>
      <c r="BE58"/>
      <c r="BF58"/>
      <c r="BG58"/>
      <c r="BH58"/>
      <c r="BI58"/>
    </row>
    <row r="59" spans="1:61" x14ac:dyDescent="0.25">
      <c r="A59"/>
      <c r="B59"/>
      <c r="C59" s="6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6"/>
      <c r="AM59" s="6"/>
      <c r="AN59" s="6"/>
      <c r="AO59" s="6"/>
      <c r="AP59" s="6"/>
      <c r="AQ59" s="6"/>
      <c r="AR59" s="6"/>
      <c r="BE59"/>
      <c r="BF59"/>
      <c r="BG59"/>
      <c r="BH59"/>
      <c r="BI59"/>
    </row>
    <row r="60" spans="1:61" x14ac:dyDescent="0.25">
      <c r="A60"/>
      <c r="B60"/>
      <c r="C60" s="6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6"/>
      <c r="AM60" s="6"/>
      <c r="AN60" s="6"/>
      <c r="AO60" s="6"/>
      <c r="AP60" s="6"/>
      <c r="AQ60" s="6"/>
      <c r="AR60" s="6"/>
      <c r="BE60"/>
      <c r="BF60"/>
      <c r="BG60"/>
      <c r="BH60"/>
      <c r="BI60"/>
    </row>
    <row r="61" spans="1:61" x14ac:dyDescent="0.25">
      <c r="A61"/>
      <c r="B61"/>
      <c r="C61" s="6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6"/>
      <c r="AM61" s="6"/>
      <c r="AN61" s="6"/>
      <c r="AO61" s="6"/>
      <c r="AP61" s="6"/>
      <c r="AQ61" s="6"/>
      <c r="AR61" s="6"/>
      <c r="BE61"/>
      <c r="BF61"/>
      <c r="BG61"/>
      <c r="BH61"/>
      <c r="BI61"/>
    </row>
    <row r="62" spans="1:61" x14ac:dyDescent="0.25">
      <c r="A62"/>
      <c r="B62"/>
      <c r="C62" s="6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6"/>
      <c r="AM62" s="6"/>
      <c r="AN62" s="6"/>
      <c r="AO62" s="6"/>
      <c r="AP62" s="6"/>
      <c r="AQ62" s="6"/>
      <c r="AR62" s="6"/>
      <c r="BE62"/>
      <c r="BF62"/>
      <c r="BG62"/>
      <c r="BH62"/>
      <c r="BI62"/>
    </row>
    <row r="63" spans="1:61" x14ac:dyDescent="0.25">
      <c r="A63"/>
      <c r="B63"/>
      <c r="C63" s="6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6"/>
      <c r="AM63" s="6"/>
      <c r="AN63" s="6"/>
      <c r="AO63" s="6"/>
      <c r="AP63" s="6"/>
      <c r="AQ63" s="6"/>
      <c r="AR63" s="6"/>
      <c r="BE63"/>
      <c r="BF63"/>
      <c r="BG63"/>
      <c r="BH63"/>
      <c r="BI63"/>
    </row>
    <row r="64" spans="1:61" x14ac:dyDescent="0.25">
      <c r="A64"/>
      <c r="B64"/>
      <c r="C64" s="6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6"/>
      <c r="AM64" s="6"/>
      <c r="AN64" s="6"/>
      <c r="AO64" s="6"/>
      <c r="AP64" s="6"/>
      <c r="AQ64" s="6"/>
      <c r="AR64" s="6"/>
      <c r="BE64"/>
      <c r="BF64"/>
      <c r="BG64"/>
      <c r="BH64"/>
      <c r="BI64"/>
    </row>
    <row r="65" spans="1:61" x14ac:dyDescent="0.25">
      <c r="A65"/>
      <c r="B65"/>
      <c r="C65" s="6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6"/>
      <c r="AM65" s="6"/>
      <c r="AN65" s="6"/>
      <c r="AO65" s="6"/>
      <c r="AP65" s="6"/>
      <c r="AQ65" s="6"/>
      <c r="AR65" s="6"/>
      <c r="BE65"/>
      <c r="BF65"/>
      <c r="BG65"/>
      <c r="BH65"/>
      <c r="BI65"/>
    </row>
    <row r="66" spans="1:61" x14ac:dyDescent="0.25">
      <c r="A66"/>
      <c r="B66"/>
      <c r="C66" s="6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6"/>
      <c r="AM66" s="6"/>
      <c r="AN66" s="6"/>
      <c r="AO66" s="6"/>
      <c r="AP66" s="6"/>
      <c r="AQ66" s="6"/>
      <c r="AR66" s="6"/>
      <c r="BE66"/>
      <c r="BF66"/>
      <c r="BG66"/>
      <c r="BH66"/>
      <c r="BI66"/>
    </row>
    <row r="67" spans="1:61" x14ac:dyDescent="0.25">
      <c r="A67"/>
      <c r="B67"/>
      <c r="C67" s="6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6"/>
      <c r="AM67" s="6"/>
      <c r="AN67" s="6"/>
      <c r="AO67" s="6"/>
      <c r="AP67" s="6"/>
      <c r="AQ67" s="6"/>
      <c r="AR67" s="6"/>
      <c r="BE67"/>
      <c r="BF67"/>
      <c r="BG67"/>
      <c r="BH67"/>
      <c r="BI67"/>
    </row>
    <row r="68" spans="1:61" x14ac:dyDescent="0.25">
      <c r="A68"/>
      <c r="B68"/>
      <c r="C68" s="6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6"/>
      <c r="AM68" s="6"/>
      <c r="AN68" s="6"/>
      <c r="AO68" s="6"/>
      <c r="AP68" s="6"/>
      <c r="AQ68" s="6"/>
      <c r="AR68" s="6"/>
      <c r="BE68"/>
      <c r="BF68"/>
      <c r="BG68"/>
      <c r="BH68"/>
      <c r="BI68"/>
    </row>
    <row r="69" spans="1:61" x14ac:dyDescent="0.25">
      <c r="A69"/>
      <c r="B69"/>
      <c r="C69" s="6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6"/>
      <c r="AM69" s="6"/>
      <c r="AN69" s="6"/>
      <c r="AO69" s="6"/>
      <c r="AP69" s="6"/>
      <c r="AQ69" s="6"/>
      <c r="AR69" s="6"/>
      <c r="BE69"/>
      <c r="BF69"/>
      <c r="BG69"/>
      <c r="BH69"/>
      <c r="BI69"/>
    </row>
    <row r="70" spans="1:61" x14ac:dyDescent="0.25">
      <c r="A70"/>
      <c r="B70"/>
      <c r="C70" s="6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6"/>
      <c r="AM70" s="6"/>
      <c r="AN70" s="6"/>
      <c r="AO70" s="6"/>
      <c r="AP70" s="6"/>
      <c r="AQ70" s="6"/>
      <c r="AR70" s="6"/>
      <c r="BE70"/>
      <c r="BF70"/>
      <c r="BG70"/>
      <c r="BH70"/>
      <c r="BI70"/>
    </row>
    <row r="71" spans="1:61" x14ac:dyDescent="0.25">
      <c r="A71"/>
      <c r="B71"/>
      <c r="C71" s="6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6"/>
      <c r="AM71" s="6"/>
      <c r="AN71" s="6"/>
      <c r="AO71" s="6"/>
      <c r="AP71" s="6"/>
      <c r="AQ71" s="6"/>
      <c r="AR71" s="6"/>
      <c r="BE71"/>
      <c r="BF71"/>
      <c r="BG71"/>
      <c r="BH71"/>
      <c r="BI71"/>
    </row>
    <row r="72" spans="1:61" x14ac:dyDescent="0.25">
      <c r="A72"/>
      <c r="B72"/>
      <c r="C72" s="6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6"/>
      <c r="AM72" s="6"/>
      <c r="AN72" s="6"/>
      <c r="AO72" s="6"/>
      <c r="AP72" s="6"/>
      <c r="AQ72" s="6"/>
      <c r="AR72" s="6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BE78"/>
      <c r="BF78"/>
      <c r="BG78"/>
      <c r="BH78"/>
      <c r="BI78"/>
    </row>
    <row r="79" spans="1:61" ht="16.5" x14ac:dyDescent="0.3">
      <c r="A79"/>
      <c r="B79"/>
      <c r="C79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BE79"/>
      <c r="BF79"/>
      <c r="BG79"/>
      <c r="BH79"/>
      <c r="BI79"/>
    </row>
    <row r="80" spans="1:61" ht="16.5" x14ac:dyDescent="0.3">
      <c r="A80"/>
      <c r="B80"/>
      <c r="C8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BE80"/>
      <c r="BF80"/>
      <c r="BG80"/>
      <c r="BH80"/>
      <c r="BI80"/>
    </row>
    <row r="81" spans="1:61" ht="16.5" x14ac:dyDescent="0.3">
      <c r="A81"/>
      <c r="B81"/>
      <c r="C81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BE81"/>
      <c r="BF81"/>
      <c r="BG81"/>
      <c r="BH81"/>
      <c r="BI81"/>
    </row>
    <row r="82" spans="1:61" ht="16.5" x14ac:dyDescent="0.3">
      <c r="A82"/>
      <c r="B82"/>
      <c r="C82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BE82"/>
      <c r="BF82"/>
      <c r="BG82"/>
      <c r="BH82"/>
      <c r="BI82"/>
    </row>
    <row r="83" spans="1:61" ht="16.5" x14ac:dyDescent="0.3">
      <c r="A83"/>
      <c r="B83"/>
      <c r="C83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BE83"/>
      <c r="BF83"/>
      <c r="BG83"/>
      <c r="BH83"/>
      <c r="BI83"/>
    </row>
    <row r="84" spans="1:61" ht="16.5" x14ac:dyDescent="0.3">
      <c r="A84"/>
      <c r="B84"/>
      <c r="C84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BE84"/>
      <c r="BF84"/>
      <c r="BG84"/>
      <c r="BH84"/>
      <c r="BI84"/>
    </row>
    <row r="85" spans="1:61" ht="16.5" x14ac:dyDescent="0.3">
      <c r="A85"/>
      <c r="B85"/>
      <c r="C85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BE85"/>
      <c r="BF85"/>
      <c r="BG85"/>
      <c r="BH85"/>
      <c r="BI85"/>
    </row>
    <row r="86" spans="1:61" ht="16.5" x14ac:dyDescent="0.3">
      <c r="A86"/>
      <c r="B86"/>
      <c r="C86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BE86"/>
      <c r="BF86"/>
      <c r="BG86"/>
      <c r="BH86"/>
      <c r="BI86"/>
    </row>
    <row r="87" spans="1:61" ht="16.5" x14ac:dyDescent="0.3">
      <c r="A87"/>
      <c r="B87"/>
      <c r="C87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61" ht="16.5" x14ac:dyDescent="0.3">
      <c r="A88"/>
      <c r="B88"/>
      <c r="C88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61" ht="16.5" x14ac:dyDescent="0.3">
      <c r="A89"/>
      <c r="B89"/>
      <c r="C89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5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74963-D2C8-4432-8CF5-5D6829DD4C6A}">
  <sheetPr>
    <tabColor rgb="FFFF0000"/>
  </sheetPr>
  <dimension ref="A1"/>
  <sheetViews>
    <sheetView workbookViewId="0">
      <selection sqref="A1:D1048576"/>
    </sheetView>
  </sheetViews>
  <sheetFormatPr defaultRowHeight="15" x14ac:dyDescent="0.25"/>
  <cols>
    <col min="1" max="1" width="51.5703125" bestFit="1" customWidth="1"/>
    <col min="14" max="14" width="47.28515625" bestFit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EFB58-90A7-4749-B332-CD45207CE782}">
  <sheetPr>
    <tabColor rgb="FF92D050"/>
  </sheetPr>
  <dimension ref="A1:D15"/>
  <sheetViews>
    <sheetView workbookViewId="0">
      <selection activeCell="D16" sqref="D16"/>
    </sheetView>
  </sheetViews>
  <sheetFormatPr defaultRowHeight="15" x14ac:dyDescent="0.25"/>
  <cols>
    <col min="2" max="2" width="9.85546875" bestFit="1" customWidth="1"/>
    <col min="3" max="3" width="11.85546875" customWidth="1"/>
    <col min="4" max="4" width="13.85546875" customWidth="1"/>
  </cols>
  <sheetData>
    <row r="1" spans="1:4" ht="16.5" thickBot="1" x14ac:dyDescent="0.3">
      <c r="A1" s="64"/>
      <c r="B1" s="64"/>
      <c r="C1" s="55" t="s">
        <v>38</v>
      </c>
      <c r="D1" s="63"/>
    </row>
    <row r="2" spans="1:4" ht="16.5" thickBot="1" x14ac:dyDescent="0.3">
      <c r="A2" s="62" t="s">
        <v>37</v>
      </c>
      <c r="B2" s="62" t="s">
        <v>36</v>
      </c>
      <c r="C2" s="61">
        <v>0.2</v>
      </c>
      <c r="D2" s="61">
        <v>0.5</v>
      </c>
    </row>
    <row r="3" spans="1:4" ht="15.75" x14ac:dyDescent="0.25">
      <c r="A3" s="59">
        <v>1</v>
      </c>
      <c r="B3" s="59">
        <v>1</v>
      </c>
      <c r="C3" s="60"/>
      <c r="D3" s="60"/>
    </row>
    <row r="4" spans="1:4" ht="15.75" x14ac:dyDescent="0.25">
      <c r="A4" s="59">
        <v>2</v>
      </c>
      <c r="B4" s="59">
        <v>2</v>
      </c>
      <c r="C4" s="58">
        <v>1</v>
      </c>
      <c r="D4" s="58">
        <v>1</v>
      </c>
    </row>
    <row r="5" spans="1:4" ht="15.75" x14ac:dyDescent="0.25">
      <c r="A5" s="59">
        <v>3</v>
      </c>
      <c r="B5" s="59">
        <v>3</v>
      </c>
      <c r="C5" s="58">
        <f t="shared" ref="C5:C14" si="0">(1-$C$2)*C4+$C$2*B4</f>
        <v>1.2000000000000002</v>
      </c>
      <c r="D5" s="58">
        <f t="shared" ref="D5:D14" si="1">(1-$D$2)*C4+$D$2*B4</f>
        <v>1.5</v>
      </c>
    </row>
    <row r="6" spans="1:4" ht="15.75" x14ac:dyDescent="0.25">
      <c r="A6" s="59">
        <v>4</v>
      </c>
      <c r="B6" s="59">
        <v>4</v>
      </c>
      <c r="C6" s="58">
        <f t="shared" si="0"/>
        <v>1.5600000000000003</v>
      </c>
      <c r="D6" s="58">
        <f t="shared" si="1"/>
        <v>2.1</v>
      </c>
    </row>
    <row r="7" spans="1:4" ht="15.75" x14ac:dyDescent="0.25">
      <c r="A7" s="59">
        <v>5</v>
      </c>
      <c r="B7" s="59">
        <v>5</v>
      </c>
      <c r="C7" s="58">
        <f t="shared" si="0"/>
        <v>2.048</v>
      </c>
      <c r="D7" s="58">
        <f t="shared" si="1"/>
        <v>2.7800000000000002</v>
      </c>
    </row>
    <row r="8" spans="1:4" ht="15.75" x14ac:dyDescent="0.25">
      <c r="A8" s="59">
        <v>6</v>
      </c>
      <c r="B8" s="59">
        <v>6</v>
      </c>
      <c r="C8" s="58">
        <f t="shared" si="0"/>
        <v>2.6383999999999999</v>
      </c>
      <c r="D8" s="58">
        <f t="shared" si="1"/>
        <v>3.524</v>
      </c>
    </row>
    <row r="9" spans="1:4" ht="15.75" x14ac:dyDescent="0.25">
      <c r="A9" s="59">
        <v>7</v>
      </c>
      <c r="B9" s="59">
        <v>7</v>
      </c>
      <c r="C9" s="58">
        <f t="shared" si="0"/>
        <v>3.3107200000000003</v>
      </c>
      <c r="D9" s="58">
        <f t="shared" si="1"/>
        <v>4.3192000000000004</v>
      </c>
    </row>
    <row r="10" spans="1:4" ht="15.75" x14ac:dyDescent="0.25">
      <c r="A10" s="59">
        <v>8</v>
      </c>
      <c r="B10" s="59">
        <v>8</v>
      </c>
      <c r="C10" s="58">
        <f t="shared" si="0"/>
        <v>4.0485760000000006</v>
      </c>
      <c r="D10" s="58">
        <f t="shared" si="1"/>
        <v>5.1553599999999999</v>
      </c>
    </row>
    <row r="11" spans="1:4" ht="15.75" x14ac:dyDescent="0.25">
      <c r="A11" s="59">
        <v>9</v>
      </c>
      <c r="B11" s="59">
        <v>9</v>
      </c>
      <c r="C11" s="58">
        <f t="shared" si="0"/>
        <v>4.8388608000000009</v>
      </c>
      <c r="D11" s="58">
        <f t="shared" si="1"/>
        <v>6.0242880000000003</v>
      </c>
    </row>
    <row r="12" spans="1:4" ht="15.75" x14ac:dyDescent="0.25">
      <c r="A12" s="59">
        <v>10</v>
      </c>
      <c r="B12" s="59">
        <v>10</v>
      </c>
      <c r="C12" s="58">
        <f t="shared" si="0"/>
        <v>5.6710886400000007</v>
      </c>
      <c r="D12" s="58">
        <f t="shared" si="1"/>
        <v>6.9194304000000004</v>
      </c>
    </row>
    <row r="13" spans="1:4" ht="15.75" x14ac:dyDescent="0.25">
      <c r="A13" s="59">
        <v>11</v>
      </c>
      <c r="B13" s="59">
        <v>11</v>
      </c>
      <c r="C13" s="58">
        <f t="shared" si="0"/>
        <v>6.5368709120000004</v>
      </c>
      <c r="D13" s="58">
        <f t="shared" si="1"/>
        <v>7.8355443200000003</v>
      </c>
    </row>
    <row r="14" spans="1:4" ht="16.5" thickBot="1" x14ac:dyDescent="0.3">
      <c r="A14" s="57">
        <v>12</v>
      </c>
      <c r="B14" s="57">
        <v>12</v>
      </c>
      <c r="C14" s="56">
        <f t="shared" si="0"/>
        <v>7.4294967296000012</v>
      </c>
      <c r="D14" s="56">
        <f t="shared" si="1"/>
        <v>8.7684354560000006</v>
      </c>
    </row>
    <row r="15" spans="1:4" ht="15.75" x14ac:dyDescent="0.25">
      <c r="C15" s="55" t="s">
        <v>35</v>
      </c>
      <c r="D15" s="55" t="s">
        <v>34</v>
      </c>
    </row>
  </sheetData>
  <pageMargins left="0.7" right="0.7" top="0.75" bottom="0.75" header="0.3" footer="0.3"/>
  <pageSetup orientation="portrait" horizontalDpi="200" verticalDpi="20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W78"/>
  <sheetViews>
    <sheetView zoomScale="98" zoomScaleNormal="98" workbookViewId="0">
      <selection activeCell="AJ38" sqref="AJ3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8.42578125" style="3" bestFit="1" customWidth="1"/>
    <col min="4" max="4" width="6.28515625" style="3" customWidth="1"/>
    <col min="5" max="6" width="8" style="3" bestFit="1" customWidth="1"/>
    <col min="7" max="7" width="7.140625" style="3" bestFit="1" customWidth="1"/>
    <col min="8" max="8" width="6.28515625" style="3" bestFit="1" customWidth="1"/>
    <col min="9" max="9" width="4.28515625" style="3" bestFit="1" customWidth="1"/>
    <col min="10" max="10" width="11.5703125" style="3" bestFit="1" customWidth="1"/>
    <col min="11" max="11" width="8" style="3" bestFit="1" customWidth="1"/>
    <col min="12" max="12" width="9.140625" style="3"/>
    <col min="13" max="13" width="6.42578125" style="3" customWidth="1"/>
    <col min="14" max="22" width="4" style="3" customWidth="1"/>
    <col min="23" max="16384" width="9.140625" style="3"/>
  </cols>
  <sheetData>
    <row r="1" spans="1:23" x14ac:dyDescent="0.2">
      <c r="A1" s="2" t="str">
        <f>[1]ArdiData!A2</f>
        <v>Per.</v>
      </c>
      <c r="B1" s="4" t="s">
        <v>6</v>
      </c>
      <c r="C1" s="17" t="s">
        <v>14</v>
      </c>
      <c r="D1" s="19" t="s">
        <v>13</v>
      </c>
      <c r="E1" s="19" t="s">
        <v>12</v>
      </c>
      <c r="F1" s="15" t="s">
        <v>3</v>
      </c>
      <c r="G1" s="15" t="s">
        <v>2</v>
      </c>
      <c r="H1" s="16" t="s">
        <v>1</v>
      </c>
      <c r="I1" s="16" t="s">
        <v>7</v>
      </c>
      <c r="J1" s="15" t="s">
        <v>9</v>
      </c>
      <c r="K1" s="15" t="s">
        <v>8</v>
      </c>
      <c r="L1" s="18" t="s">
        <v>11</v>
      </c>
      <c r="M1" s="14">
        <f>0.2</f>
        <v>0.2</v>
      </c>
      <c r="N1" s="3" t="str">
        <f>" F(next) ~ N ( "&amp;ROUND(E78,0)&amp;", "&amp;ROUND(1.25*H77,0)&amp;")"</f>
        <v xml:space="preserve"> F(next) ~ N ( 11080, 664)</v>
      </c>
      <c r="Q1" s="13"/>
    </row>
    <row r="2" spans="1:23" x14ac:dyDescent="0.2">
      <c r="A2" s="2">
        <v>0</v>
      </c>
      <c r="B2" s="4"/>
      <c r="C2" s="4">
        <f>INTERCEPT(B3:B77,A3:A77)</f>
        <v>971.1200942372725</v>
      </c>
      <c r="D2" s="4">
        <f>SLOPE(B3:B77,A3:A77)</f>
        <v>101.48836362296417</v>
      </c>
      <c r="E2" s="4"/>
      <c r="F2" s="15"/>
      <c r="G2" s="15"/>
      <c r="H2" s="16"/>
      <c r="I2" s="16"/>
      <c r="J2" s="15"/>
      <c r="K2" s="15"/>
      <c r="L2" s="18" t="s">
        <v>10</v>
      </c>
      <c r="M2" s="14">
        <v>0.6</v>
      </c>
      <c r="Q2" s="13"/>
    </row>
    <row r="3" spans="1:23" x14ac:dyDescent="0.2">
      <c r="A3" s="2">
        <f>[1]ArdiData!A3</f>
        <v>1</v>
      </c>
      <c r="B3" s="12">
        <v>1113.3499253558266</v>
      </c>
      <c r="C3" s="3">
        <f>(1-$M$1)*E3+$M$1*B3</f>
        <v>1080.7567513593549</v>
      </c>
      <c r="D3" s="12">
        <f>(1-$M$2)*D2+$M$2*(C3-C2)</f>
        <v>106.37733972243511</v>
      </c>
      <c r="E3" s="12">
        <f>C2+D2</f>
        <v>1072.6084578602367</v>
      </c>
      <c r="F3" s="11">
        <f t="shared" ref="F3:F34" si="0">B3-E3</f>
        <v>40.741467495589859</v>
      </c>
      <c r="G3" s="11">
        <f t="shared" ref="G3:G34" si="1">ABS(F3)</f>
        <v>40.741467495589859</v>
      </c>
      <c r="H3" s="9">
        <f>SUM(G$3:G3)/COUNT(G$3:G3)</f>
        <v>40.741467495589859</v>
      </c>
      <c r="I3" s="9">
        <f>SUM(F$3:F3)/H3</f>
        <v>1</v>
      </c>
      <c r="J3" s="10">
        <f>(F3-$F$78)^2</f>
        <v>30.869763613761691</v>
      </c>
      <c r="K3" s="9" t="str">
        <f>IFERROR(SQRT(SUM(J$3:J3)/(COUNT(J$3:J3)-1)),"")</f>
        <v/>
      </c>
    </row>
    <row r="4" spans="1:23" x14ac:dyDescent="0.2">
      <c r="A4" s="2">
        <f>[1]ArdiData!A4</f>
        <v>2</v>
      </c>
      <c r="B4" s="12">
        <v>1222.4509615075469</v>
      </c>
      <c r="C4" s="3">
        <f t="shared" ref="C4:C67" si="2">(1-$M$1)*E4+$M$1*B4</f>
        <v>1194.1974651669416</v>
      </c>
      <c r="D4" s="12">
        <f t="shared" ref="D4:D67" si="3">(1-$M$2)*D3+$M$2*(C4-C3)</f>
        <v>110.61536417352605</v>
      </c>
      <c r="E4" s="12">
        <f>C3+D3</f>
        <v>1187.1340910817901</v>
      </c>
      <c r="F4" s="11">
        <f t="shared" si="0"/>
        <v>35.316870425756861</v>
      </c>
      <c r="G4" s="11">
        <f t="shared" si="1"/>
        <v>35.316870425756861</v>
      </c>
      <c r="H4" s="9">
        <f>SUM(G$3:G4)/COUNT(G$3:G4)</f>
        <v>38.02916896067336</v>
      </c>
      <c r="I4" s="9">
        <f>SUM(F$3:F4)/H4</f>
        <v>2</v>
      </c>
      <c r="J4" s="10">
        <f t="shared" ref="J4:J34" si="4">(F4-$F$78)^2</f>
        <v>1.7281576635303535E-2</v>
      </c>
      <c r="K4" s="9">
        <f>IFERROR(SQRT(SUM(J$3:J4)/(COUNT(J$3:J4)-1)),"")</f>
        <v>5.5576114645049621</v>
      </c>
    </row>
    <row r="5" spans="1:23" x14ac:dyDescent="0.2">
      <c r="A5" s="2">
        <f>[1]ArdiData!A5</f>
        <v>3</v>
      </c>
      <c r="B5" s="12">
        <v>1815.9308993190284</v>
      </c>
      <c r="C5" s="3">
        <f t="shared" si="2"/>
        <v>1407.0364433361801</v>
      </c>
      <c r="D5" s="12">
        <f t="shared" si="3"/>
        <v>171.94953257095355</v>
      </c>
      <c r="E5" s="12">
        <f t="shared" ref="E5:E34" si="5">C4+D4</f>
        <v>1304.8128293404677</v>
      </c>
      <c r="F5" s="11">
        <f t="shared" si="0"/>
        <v>511.1180699785607</v>
      </c>
      <c r="G5" s="11">
        <f t="shared" si="1"/>
        <v>511.1180699785607</v>
      </c>
      <c r="H5" s="9">
        <f>SUM(G$3:G5)/COUNT(G$3:G5)</f>
        <v>195.72546929996915</v>
      </c>
      <c r="I5" s="9">
        <f>SUM(F$3:F5)/H5</f>
        <v>3</v>
      </c>
      <c r="J5" s="10">
        <f t="shared" si="4"/>
        <v>226511.89586797569</v>
      </c>
      <c r="K5" s="9">
        <f>IFERROR(SQRT(SUM(J$3:J5)/(COUNT(J$3:J5)-1)),"")</f>
        <v>336.55815464282404</v>
      </c>
      <c r="L5" s="13">
        <f>H77</f>
        <v>531.10353796997686</v>
      </c>
      <c r="M5" s="3">
        <v>0.1</v>
      </c>
      <c r="N5" s="3">
        <v>0.2</v>
      </c>
      <c r="O5" s="3">
        <v>0.30000000000000004</v>
      </c>
      <c r="P5" s="3">
        <v>0.4</v>
      </c>
      <c r="Q5" s="3">
        <v>0.5</v>
      </c>
      <c r="R5" s="3">
        <v>0.6</v>
      </c>
      <c r="S5" s="3">
        <v>0.70000000000000007</v>
      </c>
      <c r="T5" s="3">
        <v>0.8</v>
      </c>
      <c r="U5" s="3">
        <v>0.9</v>
      </c>
      <c r="V5" s="3">
        <v>1</v>
      </c>
    </row>
    <row r="6" spans="1:23" x14ac:dyDescent="0.2">
      <c r="A6" s="2">
        <f>[1]ArdiData!A6</f>
        <v>4</v>
      </c>
      <c r="B6" s="12">
        <v>1877.6018297269898</v>
      </c>
      <c r="C6" s="3">
        <f t="shared" si="2"/>
        <v>1638.7091466711051</v>
      </c>
      <c r="D6" s="12">
        <f t="shared" si="3"/>
        <v>207.78343502933643</v>
      </c>
      <c r="E6" s="12">
        <f t="shared" si="5"/>
        <v>1578.9859759071337</v>
      </c>
      <c r="F6" s="11">
        <f t="shared" si="0"/>
        <v>298.61585381985606</v>
      </c>
      <c r="G6" s="11">
        <f t="shared" si="1"/>
        <v>298.61585381985606</v>
      </c>
      <c r="H6" s="9">
        <f>SUM(G$3:G6)/COUNT(G$3:G6)</f>
        <v>221.44806542994087</v>
      </c>
      <c r="I6" s="9">
        <f>SUM(F$3:F6)/H6</f>
        <v>4</v>
      </c>
      <c r="J6" s="10">
        <f t="shared" si="4"/>
        <v>69395.598196279912</v>
      </c>
      <c r="K6" s="9">
        <f>IFERROR(SQRT(SUM(J$3:J6)/(COUNT(J$3:J6)-1)),"")</f>
        <v>314.07980997905929</v>
      </c>
      <c r="L6" s="3">
        <v>0.1</v>
      </c>
      <c r="M6" s="3">
        <f t="dataTable" ref="M6:V15" dt2D="1" dtr="1" r1="M2" r2="M1"/>
        <v>550.7351753519049</v>
      </c>
      <c r="N6" s="3">
        <v>545.92424087700158</v>
      </c>
      <c r="O6" s="3">
        <v>557.43466902979628</v>
      </c>
      <c r="P6" s="3">
        <v>557.64236708057092</v>
      </c>
      <c r="Q6" s="3">
        <v>563.28649969006585</v>
      </c>
      <c r="R6" s="3">
        <v>562.22811808778431</v>
      </c>
      <c r="S6" s="3">
        <v>559.16896274797932</v>
      </c>
      <c r="T6" s="3">
        <v>559.83016439210871</v>
      </c>
      <c r="U6" s="3">
        <v>558.71107452289846</v>
      </c>
      <c r="V6" s="3">
        <v>560.03685164011904</v>
      </c>
    </row>
    <row r="7" spans="1:23" x14ac:dyDescent="0.2">
      <c r="A7" s="2">
        <f>[1]ArdiData!A7</f>
        <v>5</v>
      </c>
      <c r="B7" s="12">
        <v>1437.7413264412648</v>
      </c>
      <c r="C7" s="3">
        <f t="shared" si="2"/>
        <v>1764.7423306486062</v>
      </c>
      <c r="D7" s="12">
        <f t="shared" si="3"/>
        <v>158.73328439823518</v>
      </c>
      <c r="E7" s="12">
        <f t="shared" si="5"/>
        <v>1846.4925817004416</v>
      </c>
      <c r="F7" s="11">
        <f t="shared" si="0"/>
        <v>-408.75125525917679</v>
      </c>
      <c r="G7" s="11">
        <f t="shared" si="1"/>
        <v>408.75125525917679</v>
      </c>
      <c r="H7" s="9">
        <f>SUM(G$3:G7)/COUNT(G$3:G7)</f>
        <v>258.90870339578805</v>
      </c>
      <c r="I7" s="9">
        <f>SUM(F$3:F7)/H7</f>
        <v>1.8425066450212937</v>
      </c>
      <c r="J7" s="10">
        <f t="shared" si="4"/>
        <v>197079.76366276905</v>
      </c>
      <c r="K7" s="9">
        <f>IFERROR(SQRT(SUM(J$3:J7)/(COUNT(J$3:J7)-1)),"")</f>
        <v>351.07625410023638</v>
      </c>
      <c r="L7" s="3">
        <v>0.2</v>
      </c>
      <c r="M7" s="3">
        <v>535.15569294378122</v>
      </c>
      <c r="N7" s="3">
        <v>535.63744464342676</v>
      </c>
      <c r="O7" s="3">
        <v>536.08731976931813</v>
      </c>
      <c r="P7" s="3">
        <v>533.70413206458261</v>
      </c>
      <c r="Q7" s="3">
        <v>532.62367141195762</v>
      </c>
      <c r="R7" s="3">
        <v>531.10353796997686</v>
      </c>
      <c r="S7" s="3">
        <v>533.24287404987786</v>
      </c>
      <c r="T7" s="3">
        <v>541.94221086328184</v>
      </c>
      <c r="U7" s="3">
        <v>549.46128033252398</v>
      </c>
      <c r="V7" s="3">
        <v>556.6429050993919</v>
      </c>
    </row>
    <row r="8" spans="1:23" x14ac:dyDescent="0.2">
      <c r="A8" s="2">
        <f>[1]ArdiData!A8</f>
        <v>6</v>
      </c>
      <c r="B8" s="12">
        <v>1885.961866319813</v>
      </c>
      <c r="C8" s="3">
        <f t="shared" si="2"/>
        <v>1915.9728653014358</v>
      </c>
      <c r="D8" s="12">
        <f t="shared" si="3"/>
        <v>154.23163455099186</v>
      </c>
      <c r="E8" s="12">
        <f t="shared" si="5"/>
        <v>1923.4756150468413</v>
      </c>
      <c r="F8" s="11">
        <f t="shared" si="0"/>
        <v>-37.513748727028315</v>
      </c>
      <c r="G8" s="11">
        <f t="shared" si="1"/>
        <v>37.513748727028315</v>
      </c>
      <c r="H8" s="9">
        <f>SUM(G$3:G8)/COUNT(G$3:G8)</f>
        <v>222.00954428432809</v>
      </c>
      <c r="I8" s="9">
        <f>SUM(F$3:F8)/H8</f>
        <v>1.9797673976153696</v>
      </c>
      <c r="J8" s="10">
        <f t="shared" si="4"/>
        <v>5285.1678272197551</v>
      </c>
      <c r="K8" s="9">
        <f>IFERROR(SQRT(SUM(J$3:J8)/(COUNT(J$3:J8)-1)),"")</f>
        <v>315.69077040655935</v>
      </c>
      <c r="L8" s="3">
        <v>0.30000000000000004</v>
      </c>
      <c r="M8" s="3">
        <v>543.09520094814889</v>
      </c>
      <c r="N8" s="3">
        <v>545.62183608204646</v>
      </c>
      <c r="O8" s="3">
        <v>544.97823929704634</v>
      </c>
      <c r="P8" s="3">
        <v>544.51515839904062</v>
      </c>
      <c r="Q8" s="3">
        <v>549.41713333705309</v>
      </c>
      <c r="R8" s="3">
        <v>556.07135002363407</v>
      </c>
      <c r="S8" s="3">
        <v>563.47059380355847</v>
      </c>
      <c r="T8" s="3">
        <v>570.83209042353212</v>
      </c>
      <c r="U8" s="3">
        <v>577.72406314779971</v>
      </c>
      <c r="V8" s="3">
        <v>586.8231899195498</v>
      </c>
    </row>
    <row r="9" spans="1:23" x14ac:dyDescent="0.2">
      <c r="A9" s="2">
        <f>[1]ArdiData!A9</f>
        <v>7</v>
      </c>
      <c r="B9" s="12">
        <v>1911.083953307721</v>
      </c>
      <c r="C9" s="3">
        <f t="shared" si="2"/>
        <v>2038.3803905434861</v>
      </c>
      <c r="D9" s="12">
        <f t="shared" si="3"/>
        <v>135.1371689656269</v>
      </c>
      <c r="E9" s="12">
        <f t="shared" si="5"/>
        <v>2070.2044998524275</v>
      </c>
      <c r="F9" s="11">
        <f t="shared" si="0"/>
        <v>-159.12054654470649</v>
      </c>
      <c r="G9" s="11">
        <f t="shared" si="1"/>
        <v>159.12054654470649</v>
      </c>
      <c r="H9" s="9">
        <f>SUM(G$3:G9)/COUNT(G$3:G9)</f>
        <v>213.02540175009645</v>
      </c>
      <c r="I9" s="9">
        <f>SUM(F$3:F9)/H9</f>
        <v>1.3163064539965124</v>
      </c>
      <c r="J9" s="10">
        <f t="shared" si="4"/>
        <v>37754.805143255406</v>
      </c>
      <c r="K9" s="9">
        <f>IFERROR(SQRT(SUM(J$3:J9)/(COUNT(J$3:J9)-1)),"")</f>
        <v>298.90302712381771</v>
      </c>
      <c r="L9" s="3">
        <v>0.4</v>
      </c>
      <c r="M9" s="3">
        <v>558.65323450126266</v>
      </c>
      <c r="N9" s="3">
        <v>561.80994985932932</v>
      </c>
      <c r="O9" s="3">
        <v>566.39400245287607</v>
      </c>
      <c r="P9" s="3">
        <v>574.24017901531715</v>
      </c>
      <c r="Q9" s="3">
        <v>583.58322170256224</v>
      </c>
      <c r="R9" s="3">
        <v>593.96115376378646</v>
      </c>
      <c r="S9" s="3">
        <v>605.19374642730793</v>
      </c>
      <c r="T9" s="3">
        <v>618.61964959320846</v>
      </c>
      <c r="U9" s="3">
        <v>632.57372870409756</v>
      </c>
      <c r="V9" s="3">
        <v>647.86278321228087</v>
      </c>
    </row>
    <row r="10" spans="1:23" x14ac:dyDescent="0.2">
      <c r="A10" s="2">
        <f>[1]ArdiData!A10</f>
        <v>8</v>
      </c>
      <c r="B10" s="12">
        <v>1960.2999710554132</v>
      </c>
      <c r="C10" s="3">
        <f t="shared" si="2"/>
        <v>2130.8740418183734</v>
      </c>
      <c r="D10" s="12">
        <f t="shared" si="3"/>
        <v>109.55105835118312</v>
      </c>
      <c r="E10" s="12">
        <f t="shared" si="5"/>
        <v>2173.5175595091132</v>
      </c>
      <c r="F10" s="11">
        <f t="shared" si="0"/>
        <v>-213.21758845370005</v>
      </c>
      <c r="G10" s="11">
        <f t="shared" si="1"/>
        <v>213.21758845370005</v>
      </c>
      <c r="H10" s="9">
        <f>SUM(G$3:G10)/COUNT(G$3:G10)</f>
        <v>213.04942508804689</v>
      </c>
      <c r="I10" s="9">
        <f>SUM(F$3:F10)/H10</f>
        <v>0.31536871177842701</v>
      </c>
      <c r="J10" s="10">
        <f t="shared" si="4"/>
        <v>61704.050145124907</v>
      </c>
      <c r="K10" s="9">
        <f>IFERROR(SQRT(SUM(J$3:J10)/(COUNT(J$3:J10)-1)),"")</f>
        <v>292.22353671897309</v>
      </c>
      <c r="L10" s="3">
        <v>0.5</v>
      </c>
      <c r="M10" s="3">
        <v>576.55067189184354</v>
      </c>
      <c r="N10" s="3">
        <v>586.0674872107021</v>
      </c>
      <c r="O10" s="3">
        <v>596.85938025614735</v>
      </c>
      <c r="P10" s="3">
        <v>608.2452342687925</v>
      </c>
      <c r="Q10" s="3">
        <v>620.72862081241715</v>
      </c>
      <c r="R10" s="3">
        <v>635.09103246630514</v>
      </c>
      <c r="S10" s="3">
        <v>651.5719152751476</v>
      </c>
      <c r="T10" s="3">
        <v>669.62214036505179</v>
      </c>
      <c r="U10" s="3">
        <v>688.40864449179242</v>
      </c>
      <c r="V10" s="3">
        <v>708.23622249462221</v>
      </c>
    </row>
    <row r="11" spans="1:23" x14ac:dyDescent="0.2">
      <c r="A11" s="2">
        <f>[1]ArdiData!A11</f>
        <v>9</v>
      </c>
      <c r="B11" s="12">
        <v>2414.1948755502854</v>
      </c>
      <c r="C11" s="3">
        <f t="shared" si="2"/>
        <v>2275.1790552457023</v>
      </c>
      <c r="D11" s="12">
        <f t="shared" si="3"/>
        <v>130.40343139687062</v>
      </c>
      <c r="E11" s="12">
        <f t="shared" si="5"/>
        <v>2240.4251001695566</v>
      </c>
      <c r="F11" s="11">
        <f t="shared" si="0"/>
        <v>173.76977538072879</v>
      </c>
      <c r="G11" s="11">
        <f t="shared" si="1"/>
        <v>173.76977538072879</v>
      </c>
      <c r="H11" s="9">
        <f>SUM(G$3:G11)/COUNT(G$3:G11)</f>
        <v>208.68501956501154</v>
      </c>
      <c r="I11" s="9">
        <f>SUM(F$3:F11)/H11</f>
        <v>1.154653547332442</v>
      </c>
      <c r="J11" s="10">
        <f t="shared" si="4"/>
        <v>19205.62604660961</v>
      </c>
      <c r="K11" s="9">
        <f>IFERROR(SQRT(SUM(J$3:J11)/(COUNT(J$3:J11)-1)),"")</f>
        <v>277.70663341339741</v>
      </c>
      <c r="L11" s="3">
        <v>0.6</v>
      </c>
      <c r="M11" s="3">
        <v>601.73197640472779</v>
      </c>
      <c r="N11" s="3">
        <v>614.84635274585492</v>
      </c>
      <c r="O11" s="3">
        <v>628.31857477873086</v>
      </c>
      <c r="P11" s="3">
        <v>642.82976163555941</v>
      </c>
      <c r="Q11" s="3">
        <v>659.76414955285907</v>
      </c>
      <c r="R11" s="3">
        <v>679.16767281188152</v>
      </c>
      <c r="S11" s="3">
        <v>699.23514903440298</v>
      </c>
      <c r="T11" s="3">
        <v>721.0320633738794</v>
      </c>
      <c r="U11" s="3">
        <v>742.36474365074605</v>
      </c>
      <c r="V11" s="3">
        <v>764.10211058155289</v>
      </c>
    </row>
    <row r="12" spans="1:23" x14ac:dyDescent="0.2">
      <c r="A12" s="2">
        <f>[1]ArdiData!A12</f>
        <v>10</v>
      </c>
      <c r="B12" s="12">
        <v>2386.0381627363281</v>
      </c>
      <c r="C12" s="3">
        <f t="shared" si="2"/>
        <v>2401.6736218613241</v>
      </c>
      <c r="D12" s="12">
        <f t="shared" si="3"/>
        <v>128.05811252812134</v>
      </c>
      <c r="E12" s="12">
        <f t="shared" si="5"/>
        <v>2405.5824866425728</v>
      </c>
      <c r="F12" s="11">
        <f t="shared" si="0"/>
        <v>-19.544323906244699</v>
      </c>
      <c r="G12" s="11">
        <f t="shared" si="1"/>
        <v>19.544323906244699</v>
      </c>
      <c r="H12" s="9">
        <f>SUM(G$3:G12)/COUNT(G$3:G12)</f>
        <v>189.77094999913487</v>
      </c>
      <c r="I12" s="9">
        <f>SUM(F$3:F12)/H12</f>
        <v>1.1667464077649679</v>
      </c>
      <c r="J12" s="10">
        <f t="shared" si="4"/>
        <v>2995.3438845668798</v>
      </c>
      <c r="K12" s="9">
        <f>IFERROR(SQRT(SUM(J$3:J12)/(COUNT(J$3:J12)-1)),"")</f>
        <v>262.45912651496627</v>
      </c>
      <c r="L12" s="3">
        <v>0.70000000000000007</v>
      </c>
      <c r="M12" s="3">
        <v>629.21065005831656</v>
      </c>
      <c r="N12" s="3">
        <v>645.23942906193179</v>
      </c>
      <c r="O12" s="3">
        <v>662.06986612527737</v>
      </c>
      <c r="P12" s="3">
        <v>682.13002543960101</v>
      </c>
      <c r="Q12" s="3">
        <v>703.25444925722513</v>
      </c>
      <c r="R12" s="3">
        <v>725.10164777129341</v>
      </c>
      <c r="S12" s="3">
        <v>750.16699692829604</v>
      </c>
      <c r="T12" s="3">
        <v>776.09783501641016</v>
      </c>
      <c r="U12" s="3">
        <v>804.37302654616258</v>
      </c>
      <c r="V12" s="3">
        <v>834.03562631551154</v>
      </c>
    </row>
    <row r="13" spans="1:23" x14ac:dyDescent="0.2">
      <c r="A13" s="2">
        <f>[1]ArdiData!A13</f>
        <v>11</v>
      </c>
      <c r="B13" s="12">
        <v>2360.0321962860157</v>
      </c>
      <c r="C13" s="3">
        <f t="shared" si="2"/>
        <v>2495.7918267687596</v>
      </c>
      <c r="D13" s="12">
        <f t="shared" si="3"/>
        <v>107.69416795570982</v>
      </c>
      <c r="E13" s="12">
        <f t="shared" si="5"/>
        <v>2529.7317343894456</v>
      </c>
      <c r="F13" s="11">
        <f t="shared" si="0"/>
        <v>-169.69953810342986</v>
      </c>
      <c r="G13" s="11">
        <f t="shared" si="1"/>
        <v>169.69953810342986</v>
      </c>
      <c r="H13" s="9">
        <f>SUM(G$3:G13)/COUNT(G$3:G13)</f>
        <v>187.94627619043439</v>
      </c>
      <c r="I13" s="9">
        <f>SUM(F$3:F13)/H13</f>
        <v>0.27515860997323727</v>
      </c>
      <c r="J13" s="10">
        <f t="shared" si="4"/>
        <v>41977.842375325854</v>
      </c>
      <c r="K13" s="9">
        <f>IFERROR(SQRT(SUM(J$3:J13)/(COUNT(J$3:J13)-1)),"")</f>
        <v>257.28213700028175</v>
      </c>
      <c r="L13" s="3">
        <v>0.8</v>
      </c>
      <c r="M13" s="3">
        <v>657.22070075513284</v>
      </c>
      <c r="N13" s="3">
        <v>677.30213188567222</v>
      </c>
      <c r="O13" s="3">
        <v>699.77016737001111</v>
      </c>
      <c r="P13" s="3">
        <v>724.34744382008569</v>
      </c>
      <c r="Q13" s="3">
        <v>752.88874728465203</v>
      </c>
      <c r="R13" s="3">
        <v>784.01669165379928</v>
      </c>
      <c r="S13" s="3">
        <v>817.63404752825033</v>
      </c>
      <c r="T13" s="3">
        <v>851.71631870952831</v>
      </c>
      <c r="U13" s="3">
        <v>887.16067665322407</v>
      </c>
      <c r="V13" s="3">
        <v>926.44086714731009</v>
      </c>
    </row>
    <row r="14" spans="1:23" x14ac:dyDescent="0.2">
      <c r="A14" s="2">
        <f>[1]ArdiData!A14</f>
        <v>12</v>
      </c>
      <c r="B14" s="12">
        <v>2374.8996096579372</v>
      </c>
      <c r="C14" s="3">
        <f t="shared" si="2"/>
        <v>2557.7687177111629</v>
      </c>
      <c r="D14" s="12">
        <f t="shared" si="3"/>
        <v>80.263801747725921</v>
      </c>
      <c r="E14" s="12">
        <f t="shared" si="5"/>
        <v>2603.4859947244695</v>
      </c>
      <c r="F14" s="11">
        <f t="shared" si="0"/>
        <v>-228.58638506653233</v>
      </c>
      <c r="G14" s="11">
        <f t="shared" si="1"/>
        <v>228.58638506653233</v>
      </c>
      <c r="H14" s="9">
        <f>SUM(G$3:G14)/COUNT(G$3:G14)</f>
        <v>191.3329519301092</v>
      </c>
      <c r="I14" s="9">
        <f>SUM(F$3:F14)/H14</f>
        <v>-0.92441655854938398</v>
      </c>
      <c r="J14" s="10">
        <f t="shared" si="4"/>
        <v>69575.560408160207</v>
      </c>
      <c r="K14" s="9">
        <f>IFERROR(SQRT(SUM(J$3:J14)/(COUNT(J$3:J14)-1)),"")</f>
        <v>257.87885468012752</v>
      </c>
      <c r="L14" s="3">
        <v>0.9</v>
      </c>
      <c r="M14" s="3">
        <v>688.27366312579159</v>
      </c>
      <c r="N14" s="3">
        <v>714.65553931523834</v>
      </c>
      <c r="O14" s="3">
        <v>746.76679981640541</v>
      </c>
      <c r="P14" s="3">
        <v>781.31220782335936</v>
      </c>
      <c r="Q14" s="3">
        <v>817.45584925983178</v>
      </c>
      <c r="R14" s="3">
        <v>855.1985553280017</v>
      </c>
      <c r="S14" s="3">
        <v>894.45500789409198</v>
      </c>
      <c r="T14" s="3">
        <v>939.69424893750829</v>
      </c>
      <c r="U14" s="3">
        <v>990.03272839589806</v>
      </c>
      <c r="V14" s="3">
        <v>1045.1650423681208</v>
      </c>
    </row>
    <row r="15" spans="1:23" x14ac:dyDescent="0.2">
      <c r="A15" s="2">
        <f>[1]ArdiData!A15</f>
        <v>13</v>
      </c>
      <c r="B15" s="12">
        <v>2837.1005129516102</v>
      </c>
      <c r="C15" s="3">
        <f t="shared" si="2"/>
        <v>2677.8461181574335</v>
      </c>
      <c r="D15" s="12">
        <f t="shared" si="3"/>
        <v>104.1519609668527</v>
      </c>
      <c r="E15" s="12">
        <f t="shared" si="5"/>
        <v>2638.0325194588891</v>
      </c>
      <c r="F15" s="11">
        <f t="shared" si="0"/>
        <v>199.06799349272114</v>
      </c>
      <c r="G15" s="11">
        <f t="shared" si="1"/>
        <v>199.06799349272114</v>
      </c>
      <c r="H15" s="9">
        <f>SUM(G$3:G15)/COUNT(G$3:G15)</f>
        <v>191.92795512723322</v>
      </c>
      <c r="I15" s="9">
        <f>SUM(F$3:F15)/H15</f>
        <v>0.11565091973016774</v>
      </c>
      <c r="J15" s="10">
        <f t="shared" si="4"/>
        <v>26857.500839515669</v>
      </c>
      <c r="K15" s="9">
        <f>IFERROR(SQRT(SUM(J$3:J15)/(COUNT(J$3:J15)-1)),"")</f>
        <v>251.39179936273337</v>
      </c>
      <c r="L15" s="3">
        <v>1</v>
      </c>
      <c r="M15" s="3">
        <v>728.37752944351848</v>
      </c>
      <c r="N15" s="3">
        <v>764.97352990488082</v>
      </c>
      <c r="O15" s="3">
        <v>805.59056595203356</v>
      </c>
      <c r="P15" s="3">
        <v>847.83472916472874</v>
      </c>
      <c r="Q15" s="3">
        <v>892.17262672272159</v>
      </c>
      <c r="R15" s="3">
        <v>938.57956207566258</v>
      </c>
      <c r="S15" s="3">
        <v>991.14745212991727</v>
      </c>
      <c r="T15" s="3">
        <v>1048.7980679170007</v>
      </c>
      <c r="U15" s="3">
        <v>1118.0491855627984</v>
      </c>
      <c r="V15" s="3">
        <v>1196.3574179536706</v>
      </c>
    </row>
    <row r="16" spans="1:23" x14ac:dyDescent="0.2">
      <c r="A16" s="2">
        <f>[1]ArdiData!A16</f>
        <v>14</v>
      </c>
      <c r="B16" s="12">
        <v>2930.8445360245173</v>
      </c>
      <c r="C16" s="3">
        <f t="shared" si="2"/>
        <v>2811.7673705043326</v>
      </c>
      <c r="D16" s="12">
        <f t="shared" si="3"/>
        <v>122.01353579488055</v>
      </c>
      <c r="E16" s="12">
        <f t="shared" si="5"/>
        <v>2781.9980791242861</v>
      </c>
      <c r="F16" s="11">
        <f t="shared" si="0"/>
        <v>148.84645690023126</v>
      </c>
      <c r="G16" s="11">
        <f t="shared" si="1"/>
        <v>148.84645690023126</v>
      </c>
      <c r="H16" s="9">
        <f>SUM(G$3:G16)/COUNT(G$3:G16)</f>
        <v>188.85070525387593</v>
      </c>
      <c r="I16" s="9">
        <f>SUM(F$3:F16)/H16</f>
        <v>0.90570538882917773</v>
      </c>
      <c r="J16" s="10">
        <f t="shared" si="4"/>
        <v>12918.833351688992</v>
      </c>
      <c r="K16" s="9">
        <f>IFERROR(SQRT(SUM(J$3:J16)/(COUNT(J$3:J16)-1)),"")</f>
        <v>243.57795700345213</v>
      </c>
      <c r="W16" s="3">
        <f>MIN(M6:V15)</f>
        <v>531.10353796997686</v>
      </c>
    </row>
    <row r="17" spans="1:11" x14ac:dyDescent="0.2">
      <c r="A17" s="2">
        <f>[1]ArdiData!A17</f>
        <v>15</v>
      </c>
      <c r="B17" s="12">
        <v>2610.1441965075874</v>
      </c>
      <c r="C17" s="3">
        <f t="shared" si="2"/>
        <v>2869.0535643408884</v>
      </c>
      <c r="D17" s="12">
        <f t="shared" si="3"/>
        <v>83.177130619885745</v>
      </c>
      <c r="E17" s="12">
        <f t="shared" si="5"/>
        <v>2933.7809062992133</v>
      </c>
      <c r="F17" s="11">
        <f t="shared" si="0"/>
        <v>-323.63670979162589</v>
      </c>
      <c r="G17" s="11">
        <f t="shared" si="1"/>
        <v>323.63670979162589</v>
      </c>
      <c r="H17" s="9">
        <f>SUM(G$3:G17)/COUNT(G$3:G17)</f>
        <v>197.83643888972591</v>
      </c>
      <c r="I17" s="9">
        <f>SUM(F$3:F17)/H17</f>
        <v>-0.77131194442928419</v>
      </c>
      <c r="J17" s="10">
        <f t="shared" si="4"/>
        <v>128753.31438027737</v>
      </c>
      <c r="K17" s="9">
        <f>IFERROR(SQRT(SUM(J$3:J17)/(COUNT(J$3:J17)-1)),"")</f>
        <v>253.55278249789669</v>
      </c>
    </row>
    <row r="18" spans="1:11" x14ac:dyDescent="0.2">
      <c r="A18" s="2">
        <f>[1]ArdiData!A18</f>
        <v>16</v>
      </c>
      <c r="B18" s="12">
        <v>3135.2317628620631</v>
      </c>
      <c r="C18" s="3">
        <f t="shared" si="2"/>
        <v>2988.8309085410319</v>
      </c>
      <c r="D18" s="12">
        <f t="shared" si="3"/>
        <v>105.1372587680404</v>
      </c>
      <c r="E18" s="12">
        <f t="shared" si="5"/>
        <v>2952.2306949607741</v>
      </c>
      <c r="F18" s="11">
        <f t="shared" si="0"/>
        <v>183.00106790128893</v>
      </c>
      <c r="G18" s="11">
        <f t="shared" si="1"/>
        <v>183.00106790128893</v>
      </c>
      <c r="H18" s="9">
        <f>SUM(G$3:G18)/COUNT(G$3:G18)</f>
        <v>196.90922820294861</v>
      </c>
      <c r="I18" s="9">
        <f>SUM(F$3:F18)/H18</f>
        <v>0.15442374041987056</v>
      </c>
      <c r="J18" s="10">
        <f t="shared" si="4"/>
        <v>21849.468420678731</v>
      </c>
      <c r="K18" s="9">
        <f>IFERROR(SQRT(SUM(J$3:J18)/(COUNT(J$3:J18)-1)),"")</f>
        <v>247.91069058495489</v>
      </c>
    </row>
    <row r="19" spans="1:11" x14ac:dyDescent="0.2">
      <c r="A19" s="2">
        <f>[1]ArdiData!A19</f>
        <v>17</v>
      </c>
      <c r="B19" s="12">
        <v>2997.405744195491</v>
      </c>
      <c r="C19" s="3">
        <f t="shared" si="2"/>
        <v>3074.6556826863562</v>
      </c>
      <c r="D19" s="12">
        <f t="shared" si="3"/>
        <v>93.549767994410701</v>
      </c>
      <c r="E19" s="12">
        <f t="shared" si="5"/>
        <v>3093.9681673090722</v>
      </c>
      <c r="F19" s="11">
        <f t="shared" si="0"/>
        <v>-96.56242311358119</v>
      </c>
      <c r="G19" s="11">
        <f t="shared" si="1"/>
        <v>96.56242311358119</v>
      </c>
      <c r="H19" s="9">
        <f>SUM(G$3:G19)/COUNT(G$3:G19)</f>
        <v>191.00647496239759</v>
      </c>
      <c r="I19" s="9">
        <f>SUM(F$3:F19)/H19</f>
        <v>-0.34634932446303496</v>
      </c>
      <c r="J19" s="10">
        <f t="shared" si="4"/>
        <v>17357.491797613467</v>
      </c>
      <c r="K19" s="9">
        <f>IFERROR(SQRT(SUM(J$3:J19)/(COUNT(J$3:J19)-1)),"")</f>
        <v>242.28768403906906</v>
      </c>
    </row>
    <row r="20" spans="1:11" x14ac:dyDescent="0.2">
      <c r="A20" s="2">
        <f>[1]ArdiData!A20</f>
        <v>18</v>
      </c>
      <c r="B20" s="12">
        <v>2897.6453125752814</v>
      </c>
      <c r="C20" s="3">
        <f t="shared" si="2"/>
        <v>3114.0934230596699</v>
      </c>
      <c r="D20" s="12">
        <f t="shared" si="3"/>
        <v>61.082551421752541</v>
      </c>
      <c r="E20" s="12">
        <f t="shared" si="5"/>
        <v>3168.2054506807667</v>
      </c>
      <c r="F20" s="11">
        <f t="shared" si="0"/>
        <v>-270.56013810548529</v>
      </c>
      <c r="G20" s="11">
        <f t="shared" si="1"/>
        <v>270.56013810548529</v>
      </c>
      <c r="H20" s="9">
        <f>SUM(G$3:G20)/COUNT(G$3:G20)</f>
        <v>195.42612291479134</v>
      </c>
      <c r="I20" s="9">
        <f>SUM(F$3:F20)/H20</f>
        <v>-1.7229789787294201</v>
      </c>
      <c r="J20" s="10">
        <f t="shared" si="4"/>
        <v>93480.34080708299</v>
      </c>
      <c r="K20" s="9">
        <f>IFERROR(SQRT(SUM(J$3:J20)/(COUNT(J$3:J20)-1)),"")</f>
        <v>246.47318076264403</v>
      </c>
    </row>
    <row r="21" spans="1:11" x14ac:dyDescent="0.2">
      <c r="A21" s="2">
        <f>[1]ArdiData!A21</f>
        <v>19</v>
      </c>
      <c r="B21" s="12">
        <v>2451.4955445656897</v>
      </c>
      <c r="C21" s="3">
        <f t="shared" si="2"/>
        <v>3030.4398884982761</v>
      </c>
      <c r="D21" s="12">
        <f t="shared" si="3"/>
        <v>-25.759100168135276</v>
      </c>
      <c r="E21" s="12">
        <f t="shared" si="5"/>
        <v>3175.1759744814226</v>
      </c>
      <c r="F21" s="11">
        <f t="shared" si="0"/>
        <v>-723.68042991573293</v>
      </c>
      <c r="G21" s="11">
        <f t="shared" si="1"/>
        <v>723.68042991573293</v>
      </c>
      <c r="H21" s="9">
        <f>SUM(G$3:G21)/COUNT(G$3:G21)</f>
        <v>223.2289811779988</v>
      </c>
      <c r="I21" s="9">
        <f>SUM(F$3:F21)/H21</f>
        <v>-4.7502592449990608</v>
      </c>
      <c r="J21" s="10">
        <f t="shared" si="4"/>
        <v>575877.3645317466</v>
      </c>
      <c r="K21" s="9">
        <f>IFERROR(SQRT(SUM(J$3:J21)/(COUNT(J$3:J21)-1)),"")</f>
        <v>298.94358950692072</v>
      </c>
    </row>
    <row r="22" spans="1:11" x14ac:dyDescent="0.2">
      <c r="A22" s="2">
        <f>[1]ArdiData!A22</f>
        <v>20</v>
      </c>
      <c r="B22" s="12">
        <v>3606.7892415047718</v>
      </c>
      <c r="C22" s="3">
        <f t="shared" si="2"/>
        <v>3125.1024789650673</v>
      </c>
      <c r="D22" s="12">
        <f t="shared" si="3"/>
        <v>46.493914212820627</v>
      </c>
      <c r="E22" s="12">
        <f t="shared" si="5"/>
        <v>3004.6807883301408</v>
      </c>
      <c r="F22" s="11">
        <f t="shared" si="0"/>
        <v>602.10845317463099</v>
      </c>
      <c r="G22" s="11">
        <f t="shared" si="1"/>
        <v>602.10845317463099</v>
      </c>
      <c r="H22" s="9">
        <f>SUM(G$3:G22)/COUNT(G$3:G22)</f>
        <v>242.1729547778304</v>
      </c>
      <c r="I22" s="9">
        <f>SUM(F$3:F22)/H22</f>
        <v>-1.8923957831637808</v>
      </c>
      <c r="J22" s="10">
        <f t="shared" si="4"/>
        <v>321401.73573135288</v>
      </c>
      <c r="K22" s="9">
        <f>IFERROR(SQRT(SUM(J$3:J22)/(COUNT(J$3:J22)-1)),"")</f>
        <v>318.71556288380185</v>
      </c>
    </row>
    <row r="23" spans="1:11" x14ac:dyDescent="0.2">
      <c r="A23" s="2">
        <f>[1]ArdiData!A23</f>
        <v>21</v>
      </c>
      <c r="B23" s="12">
        <v>3329.4002934339937</v>
      </c>
      <c r="C23" s="3">
        <f t="shared" si="2"/>
        <v>3203.157173229109</v>
      </c>
      <c r="D23" s="12">
        <f t="shared" si="3"/>
        <v>65.430382243553268</v>
      </c>
      <c r="E23" s="12">
        <f t="shared" si="5"/>
        <v>3171.5963931778879</v>
      </c>
      <c r="F23" s="11">
        <f t="shared" si="0"/>
        <v>157.80390025610586</v>
      </c>
      <c r="G23" s="11">
        <f t="shared" si="1"/>
        <v>157.80390025610586</v>
      </c>
      <c r="H23" s="9">
        <f>SUM(G$3:G23)/COUNT(G$3:G23)</f>
        <v>238.15538075298642</v>
      </c>
      <c r="I23" s="9">
        <f>SUM(F$3:F23)/H23</f>
        <v>-1.2617106412281023</v>
      </c>
      <c r="J23" s="10">
        <f t="shared" si="4"/>
        <v>15035.293903732731</v>
      </c>
      <c r="K23" s="9">
        <f>IFERROR(SQRT(SUM(J$3:J23)/(COUNT(J$3:J23)-1)),"")</f>
        <v>311.85316130882552</v>
      </c>
    </row>
    <row r="24" spans="1:11" x14ac:dyDescent="0.2">
      <c r="A24" s="2">
        <f>[1]ArdiData!A24</f>
        <v>22</v>
      </c>
      <c r="B24" s="12">
        <v>3271.7372704254626</v>
      </c>
      <c r="C24" s="3">
        <f t="shared" si="2"/>
        <v>3269.2174984632225</v>
      </c>
      <c r="D24" s="12">
        <f t="shared" si="3"/>
        <v>65.808348037889346</v>
      </c>
      <c r="E24" s="12">
        <f t="shared" si="5"/>
        <v>3268.5875554726622</v>
      </c>
      <c r="F24" s="11">
        <f t="shared" si="0"/>
        <v>3.1497149528004229</v>
      </c>
      <c r="G24" s="11">
        <f t="shared" si="1"/>
        <v>3.1497149528004229</v>
      </c>
      <c r="H24" s="9">
        <f>SUM(G$3:G24)/COUNT(G$3:G24)</f>
        <v>227.47330503479614</v>
      </c>
      <c r="I24" s="9">
        <f>SUM(F$3:F24)/H24</f>
        <v>-1.3071136552198528</v>
      </c>
      <c r="J24" s="10">
        <f t="shared" si="4"/>
        <v>1026.2858221996787</v>
      </c>
      <c r="K24" s="9">
        <f>IFERROR(SQRT(SUM(J$3:J24)/(COUNT(J$3:J24)-1)),"")</f>
        <v>304.41780266666143</v>
      </c>
    </row>
    <row r="25" spans="1:11" x14ac:dyDescent="0.2">
      <c r="A25" s="2">
        <f>[1]ArdiData!A25</f>
        <v>23</v>
      </c>
      <c r="B25" s="12">
        <v>3370.7908457036756</v>
      </c>
      <c r="C25" s="3">
        <f t="shared" si="2"/>
        <v>3342.1788463416246</v>
      </c>
      <c r="D25" s="12">
        <f t="shared" si="3"/>
        <v>70.100147942197054</v>
      </c>
      <c r="E25" s="12">
        <f t="shared" si="5"/>
        <v>3335.025846501112</v>
      </c>
      <c r="F25" s="11">
        <f t="shared" si="0"/>
        <v>35.764999202563558</v>
      </c>
      <c r="G25" s="11">
        <f t="shared" si="1"/>
        <v>35.764999202563558</v>
      </c>
      <c r="H25" s="9">
        <f>SUM(G$3:G25)/COUNT(G$3:G25)</f>
        <v>219.13816130295993</v>
      </c>
      <c r="I25" s="9">
        <f>SUM(F$3:F25)/H25</f>
        <v>-1.1936235224899476</v>
      </c>
      <c r="J25" s="10">
        <f t="shared" si="4"/>
        <v>0.3359224669813996</v>
      </c>
      <c r="K25" s="9">
        <f>IFERROR(SQRT(SUM(J$3:J25)/(COUNT(J$3:J25)-1)),"")</f>
        <v>297.4187823523373</v>
      </c>
    </row>
    <row r="26" spans="1:11" x14ac:dyDescent="0.2">
      <c r="A26" s="2">
        <f>[1]ArdiData!A26</f>
        <v>24</v>
      </c>
      <c r="B26" s="12">
        <v>3326.6171341495628</v>
      </c>
      <c r="C26" s="3">
        <f t="shared" si="2"/>
        <v>3395.1466222569702</v>
      </c>
      <c r="D26" s="12">
        <f t="shared" si="3"/>
        <v>59.820724726086155</v>
      </c>
      <c r="E26" s="12">
        <f t="shared" si="5"/>
        <v>3412.2789942838217</v>
      </c>
      <c r="F26" s="11">
        <f t="shared" si="0"/>
        <v>-85.661860134258859</v>
      </c>
      <c r="G26" s="11">
        <f t="shared" si="1"/>
        <v>85.661860134258859</v>
      </c>
      <c r="H26" s="9">
        <f>SUM(G$3:G26)/COUNT(G$3:G26)</f>
        <v>213.57664875426406</v>
      </c>
      <c r="I26" s="9">
        <f>SUM(F$3:F26)/H26</f>
        <v>-1.6257878666322869</v>
      </c>
      <c r="J26" s="10">
        <f t="shared" si="4"/>
        <v>14604.0629442604</v>
      </c>
      <c r="K26" s="9">
        <f>IFERROR(SQRT(SUM(J$3:J26)/(COUNT(J$3:J26)-1)),"")</f>
        <v>291.97070796013634</v>
      </c>
    </row>
    <row r="27" spans="1:11" x14ac:dyDescent="0.2">
      <c r="A27" s="2">
        <f>[1]ArdiData!A27</f>
        <v>25</v>
      </c>
      <c r="B27" s="12">
        <v>3919.3323507327541</v>
      </c>
      <c r="C27" s="3">
        <f t="shared" si="2"/>
        <v>3547.8403477329962</v>
      </c>
      <c r="D27" s="12">
        <f t="shared" si="3"/>
        <v>115.54452517605006</v>
      </c>
      <c r="E27" s="12">
        <f t="shared" si="5"/>
        <v>3454.9673469830564</v>
      </c>
      <c r="F27" s="11">
        <f t="shared" si="0"/>
        <v>464.36500374969773</v>
      </c>
      <c r="G27" s="11">
        <f t="shared" si="1"/>
        <v>464.36500374969773</v>
      </c>
      <c r="H27" s="9">
        <f>SUM(G$3:G27)/COUNT(G$3:G27)</f>
        <v>223.60818295408143</v>
      </c>
      <c r="I27" s="9">
        <f>SUM(F$3:F27)/H27</f>
        <v>0.52383896716822487</v>
      </c>
      <c r="J27" s="10">
        <f t="shared" si="4"/>
        <v>184195.1228197864</v>
      </c>
      <c r="K27" s="9">
        <f>IFERROR(SQRT(SUM(J$3:J27)/(COUNT(J$3:J27)-1)),"")</f>
        <v>298.94771643458552</v>
      </c>
    </row>
    <row r="28" spans="1:11" x14ac:dyDescent="0.2">
      <c r="A28" s="2">
        <f>[1]ArdiData!A28</f>
        <v>26</v>
      </c>
      <c r="B28" s="12">
        <v>3932.7496928280202</v>
      </c>
      <c r="C28" s="3">
        <f t="shared" si="2"/>
        <v>3717.2578368928412</v>
      </c>
      <c r="D28" s="12">
        <f t="shared" si="3"/>
        <v>147.86830356632703</v>
      </c>
      <c r="E28" s="12">
        <f t="shared" si="5"/>
        <v>3663.3848729090464</v>
      </c>
      <c r="F28" s="11">
        <f t="shared" si="0"/>
        <v>269.36481991897381</v>
      </c>
      <c r="G28" s="11">
        <f t="shared" si="1"/>
        <v>269.36481991897381</v>
      </c>
      <c r="H28" s="9">
        <f>SUM(G$3:G28)/COUNT(G$3:G28)</f>
        <v>225.36805360657729</v>
      </c>
      <c r="I28" s="9">
        <f>SUM(F$3:F28)/H28</f>
        <v>1.7149702157995805</v>
      </c>
      <c r="J28" s="10">
        <f t="shared" si="4"/>
        <v>54839.995554541114</v>
      </c>
      <c r="K28" s="9">
        <f>IFERROR(SQRT(SUM(J$3:J28)/(COUNT(J$3:J28)-1)),"")</f>
        <v>296.6286356661758</v>
      </c>
    </row>
    <row r="29" spans="1:11" x14ac:dyDescent="0.2">
      <c r="A29" s="2">
        <f>[1]ArdiData!A29</f>
        <v>27</v>
      </c>
      <c r="B29" s="12">
        <v>3271.4587202821313</v>
      </c>
      <c r="C29" s="3">
        <f t="shared" si="2"/>
        <v>3746.3926564237609</v>
      </c>
      <c r="D29" s="12">
        <f t="shared" si="3"/>
        <v>76.628213145082626</v>
      </c>
      <c r="E29" s="12">
        <f t="shared" si="5"/>
        <v>3865.1261404591683</v>
      </c>
      <c r="F29" s="11">
        <f t="shared" si="0"/>
        <v>-593.667420177037</v>
      </c>
      <c r="G29" s="11">
        <f t="shared" si="1"/>
        <v>593.667420177037</v>
      </c>
      <c r="H29" s="9">
        <f>SUM(G$3:G29)/COUNT(G$3:G29)</f>
        <v>239.00877088696467</v>
      </c>
      <c r="I29" s="9">
        <f>SUM(F$3:F29)/H29</f>
        <v>-0.86677957415634099</v>
      </c>
      <c r="J29" s="10">
        <f t="shared" si="4"/>
        <v>395455.88329843793</v>
      </c>
      <c r="K29" s="9">
        <f>IFERROR(SQRT(SUM(J$3:J29)/(COUNT(J$3:J29)-1)),"")</f>
        <v>315.93387640258499</v>
      </c>
    </row>
    <row r="30" spans="1:11" x14ac:dyDescent="0.2">
      <c r="A30" s="2">
        <f>[1]ArdiData!A30</f>
        <v>28</v>
      </c>
      <c r="B30" s="12">
        <v>4226.8800578487453</v>
      </c>
      <c r="C30" s="3">
        <f t="shared" si="2"/>
        <v>3903.792707224824</v>
      </c>
      <c r="D30" s="12">
        <f t="shared" si="3"/>
        <v>125.09131573867093</v>
      </c>
      <c r="E30" s="12">
        <f t="shared" si="5"/>
        <v>3823.0208695688434</v>
      </c>
      <c r="F30" s="11">
        <f t="shared" si="0"/>
        <v>403.8591882799019</v>
      </c>
      <c r="G30" s="11">
        <f t="shared" si="1"/>
        <v>403.8591882799019</v>
      </c>
      <c r="H30" s="9">
        <f>SUM(G$3:G30)/COUNT(G$3:G30)</f>
        <v>244.89628579385527</v>
      </c>
      <c r="I30" s="9">
        <f>SUM(F$3:F30)/H30</f>
        <v>0.80316149750199028</v>
      </c>
      <c r="J30" s="10">
        <f t="shared" si="4"/>
        <v>135920.35404265486</v>
      </c>
      <c r="K30" s="9">
        <f>IFERROR(SQRT(SUM(J$3:J30)/(COUNT(J$3:J30)-1)),"")</f>
        <v>318.0432025609166</v>
      </c>
    </row>
    <row r="31" spans="1:11" x14ac:dyDescent="0.2">
      <c r="A31" s="2">
        <f>[1]ArdiData!A31</f>
        <v>29</v>
      </c>
      <c r="B31" s="12">
        <v>3676.4065496322846</v>
      </c>
      <c r="C31" s="3">
        <f t="shared" si="2"/>
        <v>3958.3885282972533</v>
      </c>
      <c r="D31" s="12">
        <f t="shared" si="3"/>
        <v>82.794018938925973</v>
      </c>
      <c r="E31" s="12">
        <f t="shared" si="5"/>
        <v>4028.8840229634948</v>
      </c>
      <c r="F31" s="11">
        <f t="shared" si="0"/>
        <v>-352.47747333121015</v>
      </c>
      <c r="G31" s="11">
        <f t="shared" si="1"/>
        <v>352.47747333121015</v>
      </c>
      <c r="H31" s="9">
        <f>SUM(G$3:G31)/COUNT(G$3:G31)</f>
        <v>248.60598191583304</v>
      </c>
      <c r="I31" s="9">
        <f>SUM(F$3:F31)/H31</f>
        <v>-0.62663900723468613</v>
      </c>
      <c r="J31" s="10">
        <f t="shared" si="4"/>
        <v>150282.51189974471</v>
      </c>
      <c r="K31" s="9">
        <f>IFERROR(SQRT(SUM(J$3:J31)/(COUNT(J$3:J31)-1)),"")</f>
        <v>320.78989767838584</v>
      </c>
    </row>
    <row r="32" spans="1:11" x14ac:dyDescent="0.2">
      <c r="A32" s="2">
        <f>[1]ArdiData!A32</f>
        <v>30</v>
      </c>
      <c r="B32" s="12">
        <v>3709.9538102697975</v>
      </c>
      <c r="C32" s="3">
        <f t="shared" si="2"/>
        <v>3974.9367998429034</v>
      </c>
      <c r="D32" s="12">
        <f t="shared" si="3"/>
        <v>43.046570502960449</v>
      </c>
      <c r="E32" s="12">
        <f t="shared" si="5"/>
        <v>4041.1825472361793</v>
      </c>
      <c r="F32" s="11">
        <f t="shared" si="0"/>
        <v>-331.2287369663818</v>
      </c>
      <c r="G32" s="11">
        <f t="shared" si="1"/>
        <v>331.2287369663818</v>
      </c>
      <c r="H32" s="9">
        <f>SUM(G$3:G32)/COUNT(G$3:G32)</f>
        <v>251.36007375085134</v>
      </c>
      <c r="I32" s="9">
        <f>SUM(F$3:F32)/H32</f>
        <v>-1.9375190952141987</v>
      </c>
      <c r="J32" s="10">
        <f t="shared" si="4"/>
        <v>134259.32784103689</v>
      </c>
      <c r="K32" s="9">
        <f>IFERROR(SQRT(SUM(J$3:J32)/(COUNT(J$3:J32)-1)),"")</f>
        <v>322.47062226585456</v>
      </c>
    </row>
    <row r="33" spans="1:11" x14ac:dyDescent="0.2">
      <c r="A33" s="2">
        <f>[1]ArdiData!A33</f>
        <v>31</v>
      </c>
      <c r="B33" s="12">
        <v>4309.3917506051803</v>
      </c>
      <c r="C33" s="3">
        <f t="shared" si="2"/>
        <v>4076.2650463977275</v>
      </c>
      <c r="D33" s="12">
        <f t="shared" si="3"/>
        <v>78.015576134078628</v>
      </c>
      <c r="E33" s="12">
        <f t="shared" si="5"/>
        <v>4017.9833703458639</v>
      </c>
      <c r="F33" s="11">
        <f t="shared" si="0"/>
        <v>291.40838025931635</v>
      </c>
      <c r="G33" s="11">
        <f t="shared" si="1"/>
        <v>291.40838025931635</v>
      </c>
      <c r="H33" s="9">
        <f>SUM(G$3:G33)/COUNT(G$3:G33)</f>
        <v>252.65195460596314</v>
      </c>
      <c r="I33" s="9">
        <f>SUM(F$3:F33)/H33</f>
        <v>-0.77421353304974849</v>
      </c>
      <c r="J33" s="10">
        <f t="shared" si="4"/>
        <v>65650.209968293508</v>
      </c>
      <c r="K33" s="9">
        <f>IFERROR(SQRT(SUM(J$3:J33)/(COUNT(J$3:J33)-1)),"")</f>
        <v>320.48307154874755</v>
      </c>
    </row>
    <row r="34" spans="1:11" x14ac:dyDescent="0.2">
      <c r="A34" s="2">
        <f>[1]ArdiData!A34</f>
        <v>32</v>
      </c>
      <c r="B34" s="12">
        <v>3396.6468613345064</v>
      </c>
      <c r="C34" s="3">
        <f t="shared" si="2"/>
        <v>4002.7538702923466</v>
      </c>
      <c r="D34" s="12">
        <f t="shared" si="3"/>
        <v>-12.900475209597058</v>
      </c>
      <c r="E34" s="12">
        <f t="shared" si="5"/>
        <v>4154.2806225318063</v>
      </c>
      <c r="F34" s="11">
        <f t="shared" si="0"/>
        <v>-757.63376119729992</v>
      </c>
      <c r="G34" s="11">
        <f t="shared" si="1"/>
        <v>757.63376119729992</v>
      </c>
      <c r="H34" s="9">
        <f>SUM(G$3:G34)/COUNT(G$3:G34)</f>
        <v>268.43263606194239</v>
      </c>
      <c r="I34" s="9">
        <f>SUM(F$3:F34)/H34</f>
        <v>-3.5511342346045494</v>
      </c>
      <c r="J34" s="10">
        <f t="shared" si="4"/>
        <v>628562.23982764524</v>
      </c>
      <c r="K34" s="9">
        <f>IFERROR(SQRT(SUM(J$3:J34)/(COUNT(J$3:J34)-1)),"")</f>
        <v>345.93697982423157</v>
      </c>
    </row>
    <row r="35" spans="1:11" x14ac:dyDescent="0.2">
      <c r="A35" s="2">
        <f>[1]ArdiData!A35</f>
        <v>33</v>
      </c>
      <c r="B35" s="12">
        <v>3425.2650395092878</v>
      </c>
      <c r="C35" s="3">
        <f t="shared" si="2"/>
        <v>3876.9357239680576</v>
      </c>
      <c r="D35" s="12">
        <f t="shared" si="3"/>
        <v>-80.651077878412252</v>
      </c>
      <c r="E35" s="12">
        <f t="shared" ref="E35:E66" si="6">C34+D34</f>
        <v>3989.8533950827496</v>
      </c>
      <c r="F35" s="11">
        <f t="shared" ref="F35:F66" si="7">B35-E35</f>
        <v>-564.58835557346174</v>
      </c>
      <c r="G35" s="11">
        <f t="shared" ref="G35:G66" si="8">ABS(F35)</f>
        <v>564.58835557346174</v>
      </c>
      <c r="H35" s="9">
        <f>SUM(G$3:G35)/COUNT(G$3:G35)</f>
        <v>277.40705180471571</v>
      </c>
      <c r="I35" s="9">
        <f>SUM(F$3:F35)/H35</f>
        <v>-5.4714855635561284</v>
      </c>
      <c r="J35" s="10">
        <f t="shared" ref="J35:J66" si="9">(F35-$F$78)^2</f>
        <v>359728.5710878988</v>
      </c>
      <c r="K35" s="9">
        <f>IFERROR(SQRT(SUM(J$3:J35)/(COUNT(J$3:J35)-1)),"")</f>
        <v>356.61484762078811</v>
      </c>
    </row>
    <row r="36" spans="1:11" x14ac:dyDescent="0.2">
      <c r="A36" s="2">
        <f>[1]ArdiData!A36</f>
        <v>34</v>
      </c>
      <c r="B36" s="12">
        <v>3382.8091450329844</v>
      </c>
      <c r="C36" s="3">
        <f t="shared" si="2"/>
        <v>3713.5895458783134</v>
      </c>
      <c r="D36" s="12">
        <f t="shared" si="3"/>
        <v>-130.2681380052114</v>
      </c>
      <c r="E36" s="12">
        <f t="shared" si="6"/>
        <v>3796.2846460896453</v>
      </c>
      <c r="F36" s="11">
        <f t="shared" si="7"/>
        <v>-413.47550105666096</v>
      </c>
      <c r="G36" s="11">
        <f t="shared" si="8"/>
        <v>413.47550105666096</v>
      </c>
      <c r="H36" s="9">
        <f>SUM(G$3:G36)/COUNT(G$3:G36)</f>
        <v>281.40906501800822</v>
      </c>
      <c r="I36" s="9">
        <f>SUM(F$3:F36)/H36</f>
        <v>-6.8629778508067609</v>
      </c>
      <c r="J36" s="10">
        <f t="shared" si="9"/>
        <v>201296.61402111541</v>
      </c>
      <c r="K36" s="9">
        <f>IFERROR(SQRT(SUM(J$3:J36)/(COUNT(J$3:J36)-1)),"")</f>
        <v>359.75030900722714</v>
      </c>
    </row>
    <row r="37" spans="1:11" x14ac:dyDescent="0.2">
      <c r="A37" s="2">
        <f>[1]ArdiData!A37</f>
        <v>35</v>
      </c>
      <c r="B37" s="12">
        <v>3846.9349712677931</v>
      </c>
      <c r="C37" s="3">
        <f t="shared" si="2"/>
        <v>3636.0441205520401</v>
      </c>
      <c r="D37" s="12">
        <f t="shared" si="3"/>
        <v>-98.63451039784853</v>
      </c>
      <c r="E37" s="12">
        <f t="shared" si="6"/>
        <v>3583.3214078731021</v>
      </c>
      <c r="F37" s="11">
        <f t="shared" si="7"/>
        <v>263.61356339469103</v>
      </c>
      <c r="G37" s="11">
        <f t="shared" si="8"/>
        <v>263.61356339469103</v>
      </c>
      <c r="H37" s="9">
        <f>SUM(G$3:G37)/COUNT(G$3:G37)</f>
        <v>280.90062211448486</v>
      </c>
      <c r="I37" s="9">
        <f>SUM(F$3:F37)/H37</f>
        <v>-5.936941699475657</v>
      </c>
      <c r="J37" s="10">
        <f t="shared" si="9"/>
        <v>52179.420799527696</v>
      </c>
      <c r="K37" s="9">
        <f>IFERROR(SQRT(SUM(J$3:J37)/(COUNT(J$3:J37)-1)),"")</f>
        <v>356.57887586371226</v>
      </c>
    </row>
    <row r="38" spans="1:11" x14ac:dyDescent="0.2">
      <c r="A38" s="2">
        <f>[1]ArdiData!A38</f>
        <v>36</v>
      </c>
      <c r="B38" s="12">
        <v>4335.4663999878339</v>
      </c>
      <c r="C38" s="3">
        <f t="shared" si="2"/>
        <v>3697.0209681209203</v>
      </c>
      <c r="D38" s="12">
        <f t="shared" si="3"/>
        <v>-2.8676956178112931</v>
      </c>
      <c r="E38" s="12">
        <f t="shared" si="6"/>
        <v>3537.4096101541918</v>
      </c>
      <c r="F38" s="11">
        <f t="shared" si="7"/>
        <v>798.05678983364214</v>
      </c>
      <c r="G38" s="11">
        <f t="shared" si="8"/>
        <v>798.05678983364214</v>
      </c>
      <c r="H38" s="9">
        <f>SUM(G$3:G38)/COUNT(G$3:G38)</f>
        <v>295.26607121779477</v>
      </c>
      <c r="I38" s="9">
        <f>SUM(F$3:F38)/H38</f>
        <v>-2.9452548456372956</v>
      </c>
      <c r="J38" s="10">
        <f t="shared" si="9"/>
        <v>581972.74062041682</v>
      </c>
      <c r="K38" s="9">
        <f>IFERROR(SQRT(SUM(J$3:J38)/(COUNT(J$3:J38)-1)),"")</f>
        <v>374.35741366606908</v>
      </c>
    </row>
    <row r="39" spans="1:11" x14ac:dyDescent="0.2">
      <c r="A39" s="2">
        <f>[1]ArdiData!A39</f>
        <v>37</v>
      </c>
      <c r="B39" s="12">
        <v>3778.0879495342488</v>
      </c>
      <c r="C39" s="3">
        <f t="shared" si="2"/>
        <v>3710.940207909337</v>
      </c>
      <c r="D39" s="12">
        <f t="shared" si="3"/>
        <v>7.2044656259254971</v>
      </c>
      <c r="E39" s="12">
        <f t="shared" si="6"/>
        <v>3694.1532725031088</v>
      </c>
      <c r="F39" s="11">
        <f t="shared" si="7"/>
        <v>83.934677031139927</v>
      </c>
      <c r="G39" s="11">
        <f t="shared" si="8"/>
        <v>83.934677031139927</v>
      </c>
      <c r="H39" s="9">
        <f>SUM(G$3:G39)/COUNT(G$3:G39)</f>
        <v>289.55441191545276</v>
      </c>
      <c r="I39" s="9">
        <f>SUM(F$3:F39)/H39</f>
        <v>-2.7134766995184791</v>
      </c>
      <c r="J39" s="10">
        <f t="shared" si="9"/>
        <v>2376.4909370970831</v>
      </c>
      <c r="K39" s="9">
        <f>IFERROR(SQRT(SUM(J$3:J39)/(COUNT(J$3:J39)-1)),"")</f>
        <v>369.21079690233609</v>
      </c>
    </row>
    <row r="40" spans="1:11" x14ac:dyDescent="0.2">
      <c r="A40" s="2">
        <f>[1]ArdiData!A40</f>
        <v>38</v>
      </c>
      <c r="B40" s="12">
        <v>4091.3217573787838</v>
      </c>
      <c r="C40" s="3">
        <f t="shared" si="2"/>
        <v>3792.780090303967</v>
      </c>
      <c r="D40" s="12">
        <f t="shared" si="3"/>
        <v>51.985715687148179</v>
      </c>
      <c r="E40" s="12">
        <f t="shared" si="6"/>
        <v>3718.1446735352624</v>
      </c>
      <c r="F40" s="11">
        <f t="shared" si="7"/>
        <v>373.17708384352136</v>
      </c>
      <c r="G40" s="11">
        <f t="shared" si="8"/>
        <v>373.17708384352136</v>
      </c>
      <c r="H40" s="9">
        <f>SUM(G$3:G40)/COUNT(G$3:G40)</f>
        <v>291.75500854513876</v>
      </c>
      <c r="I40" s="9">
        <f>SUM(F$3:F40)/H40</f>
        <v>-1.413933108428582</v>
      </c>
      <c r="J40" s="10">
        <f t="shared" si="9"/>
        <v>114238.37090131622</v>
      </c>
      <c r="K40" s="9">
        <f>IFERROR(SQRT(SUM(J$3:J40)/(COUNT(J$3:J40)-1)),"")</f>
        <v>368.40182317074635</v>
      </c>
    </row>
    <row r="41" spans="1:11" x14ac:dyDescent="0.2">
      <c r="A41" s="2">
        <f>[1]ArdiData!A41</f>
        <v>39</v>
      </c>
      <c r="B41" s="12">
        <v>5031.5420497583082</v>
      </c>
      <c r="C41" s="3">
        <f t="shared" si="2"/>
        <v>4082.1210547445539</v>
      </c>
      <c r="D41" s="12">
        <f t="shared" si="3"/>
        <v>194.39886493921145</v>
      </c>
      <c r="E41" s="12">
        <f t="shared" si="6"/>
        <v>3844.765805991115</v>
      </c>
      <c r="F41" s="11">
        <f t="shared" si="7"/>
        <v>1186.7762437671931</v>
      </c>
      <c r="G41" s="11">
        <f t="shared" si="8"/>
        <v>1186.7762437671931</v>
      </c>
      <c r="H41" s="9">
        <f>SUM(G$3:G41)/COUNT(G$3:G41)</f>
        <v>314.70427098672991</v>
      </c>
      <c r="I41" s="9">
        <f>SUM(F$3:F41)/H41</f>
        <v>2.4602595166813144</v>
      </c>
      <c r="J41" s="10">
        <f t="shared" si="9"/>
        <v>1326161.4460785284</v>
      </c>
      <c r="K41" s="9">
        <f>IFERROR(SQRT(SUM(J$3:J41)/(COUNT(J$3:J41)-1)),"")</f>
        <v>408.71421841625329</v>
      </c>
    </row>
    <row r="42" spans="1:11" x14ac:dyDescent="0.2">
      <c r="A42" s="2">
        <f>[1]ArdiData!A42</f>
        <v>40</v>
      </c>
      <c r="B42" s="12">
        <v>4204.3946084920954</v>
      </c>
      <c r="C42" s="3">
        <f t="shared" si="2"/>
        <v>4262.0948574454324</v>
      </c>
      <c r="D42" s="12">
        <f t="shared" si="3"/>
        <v>185.74382759621164</v>
      </c>
      <c r="E42" s="12">
        <f t="shared" si="6"/>
        <v>4276.5199196837657</v>
      </c>
      <c r="F42" s="11">
        <f t="shared" si="7"/>
        <v>-72.125311191670335</v>
      </c>
      <c r="G42" s="11">
        <f t="shared" si="8"/>
        <v>72.125311191670335</v>
      </c>
      <c r="H42" s="9">
        <f>SUM(G$3:G42)/COUNT(G$3:G42)</f>
        <v>308.63979699185342</v>
      </c>
      <c r="I42" s="9">
        <f>SUM(F$3:F42)/H42</f>
        <v>2.2749135830406861</v>
      </c>
      <c r="J42" s="10">
        <f t="shared" si="9"/>
        <v>11515.591100550831</v>
      </c>
      <c r="K42" s="9">
        <f>IFERROR(SQRT(SUM(J$3:J42)/(COUNT(J$3:J42)-1)),"")</f>
        <v>403.80604191050412</v>
      </c>
    </row>
    <row r="43" spans="1:11" x14ac:dyDescent="0.2">
      <c r="A43" s="2">
        <f>[1]ArdiData!A43</f>
        <v>41</v>
      </c>
      <c r="B43" s="12">
        <v>5586.0237690188087</v>
      </c>
      <c r="C43" s="3">
        <f t="shared" si="2"/>
        <v>4675.4757018370765</v>
      </c>
      <c r="D43" s="12">
        <f t="shared" si="3"/>
        <v>322.32603767347109</v>
      </c>
      <c r="E43" s="12">
        <f t="shared" si="6"/>
        <v>4447.8386850416437</v>
      </c>
      <c r="F43" s="11">
        <f t="shared" si="7"/>
        <v>1138.185083977165</v>
      </c>
      <c r="G43" s="11">
        <f t="shared" si="8"/>
        <v>1138.185083977165</v>
      </c>
      <c r="H43" s="9">
        <f>SUM(G$3:G43)/COUNT(G$3:G43)</f>
        <v>328.87260886954397</v>
      </c>
      <c r="I43" s="9">
        <f>SUM(F$3:F43)/H43</f>
        <v>5.5958261673013379</v>
      </c>
      <c r="J43" s="10">
        <f t="shared" si="9"/>
        <v>1216608.2785542971</v>
      </c>
      <c r="K43" s="9">
        <f>IFERROR(SQRT(SUM(J$3:J43)/(COUNT(J$3:J43)-1)),"")</f>
        <v>435.19885507684825</v>
      </c>
    </row>
    <row r="44" spans="1:11" x14ac:dyDescent="0.2">
      <c r="A44" s="2">
        <f>[1]ArdiData!A44</f>
        <v>42</v>
      </c>
      <c r="B44" s="12">
        <v>5777.5611763875086</v>
      </c>
      <c r="C44" s="3">
        <f t="shared" si="2"/>
        <v>5153.7536268859394</v>
      </c>
      <c r="D44" s="12">
        <f t="shared" si="3"/>
        <v>415.89717009870617</v>
      </c>
      <c r="E44" s="12">
        <f t="shared" si="6"/>
        <v>4997.8017395105471</v>
      </c>
      <c r="F44" s="11">
        <f t="shared" si="7"/>
        <v>779.75943687696144</v>
      </c>
      <c r="G44" s="11">
        <f t="shared" si="8"/>
        <v>779.75943687696144</v>
      </c>
      <c r="H44" s="9">
        <f>SUM(G$3:G44)/COUNT(G$3:G44)</f>
        <v>339.60800953638727</v>
      </c>
      <c r="I44" s="9">
        <f>SUM(F$3:F44)/H44</f>
        <v>7.7149929145504617</v>
      </c>
      <c r="J44" s="10">
        <f t="shared" si="9"/>
        <v>554390.47998805519</v>
      </c>
      <c r="K44" s="9">
        <f>IFERROR(SQRT(SUM(J$3:J44)/(COUNT(J$3:J44)-1)),"")</f>
        <v>445.30921617417647</v>
      </c>
    </row>
    <row r="45" spans="1:11" x14ac:dyDescent="0.2">
      <c r="A45" s="2">
        <f>[1]ArdiData!A45</f>
        <v>43</v>
      </c>
      <c r="B45" s="12">
        <v>5672.6454679130029</v>
      </c>
      <c r="C45" s="3">
        <f t="shared" si="2"/>
        <v>5590.2497311703173</v>
      </c>
      <c r="D45" s="12">
        <f t="shared" si="3"/>
        <v>428.25653061010917</v>
      </c>
      <c r="E45" s="12">
        <f t="shared" si="6"/>
        <v>5569.6507969846452</v>
      </c>
      <c r="F45" s="11">
        <f t="shared" si="7"/>
        <v>102.99467092835766</v>
      </c>
      <c r="G45" s="11">
        <f t="shared" si="8"/>
        <v>102.99467092835766</v>
      </c>
      <c r="H45" s="9">
        <f>SUM(G$3:G45)/COUNT(G$3:G45)</f>
        <v>334.10537375480516</v>
      </c>
      <c r="I45" s="9">
        <f>SUM(F$3:F45)/H45</f>
        <v>8.1503270289348571</v>
      </c>
      <c r="J45" s="10">
        <f t="shared" si="9"/>
        <v>4598.0957299760239</v>
      </c>
      <c r="K45" s="9">
        <f>IFERROR(SQRT(SUM(J$3:J45)/(COUNT(J$3:J45)-1)),"")</f>
        <v>440.10037583774471</v>
      </c>
    </row>
    <row r="46" spans="1:11" x14ac:dyDescent="0.2">
      <c r="A46" s="2">
        <f>[1]ArdiData!A46</f>
        <v>44</v>
      </c>
      <c r="B46" s="12">
        <v>4442.4749424361789</v>
      </c>
      <c r="C46" s="3">
        <f t="shared" si="2"/>
        <v>5703.2999979115775</v>
      </c>
      <c r="D46" s="12">
        <f t="shared" si="3"/>
        <v>239.1327722887998</v>
      </c>
      <c r="E46" s="12">
        <f t="shared" si="6"/>
        <v>6018.5062617804269</v>
      </c>
      <c r="F46" s="11">
        <f t="shared" si="7"/>
        <v>-1576.031319344248</v>
      </c>
      <c r="G46" s="11">
        <f t="shared" si="8"/>
        <v>1576.031319344248</v>
      </c>
      <c r="H46" s="9">
        <f>SUM(G$3:G46)/COUNT(G$3:G46)</f>
        <v>362.33096342729255</v>
      </c>
      <c r="I46" s="9">
        <f>SUM(F$3:F46)/H46</f>
        <v>3.1657154774521339</v>
      </c>
      <c r="J46" s="10">
        <f t="shared" si="9"/>
        <v>2596019.3521900512</v>
      </c>
      <c r="K46" s="9">
        <f>IFERROR(SQRT(SUM(J$3:J46)/(COUNT(J$3:J46)-1)),"")</f>
        <v>499.55630700434108</v>
      </c>
    </row>
    <row r="47" spans="1:11" x14ac:dyDescent="0.2">
      <c r="A47" s="2">
        <f>[1]ArdiData!A47</f>
        <v>45</v>
      </c>
      <c r="B47" s="12">
        <v>6116.4376324786244</v>
      </c>
      <c r="C47" s="3">
        <f t="shared" si="2"/>
        <v>5977.2337426560271</v>
      </c>
      <c r="D47" s="12">
        <f t="shared" si="3"/>
        <v>260.01335576218963</v>
      </c>
      <c r="E47" s="12">
        <f t="shared" si="6"/>
        <v>5942.4327702003775</v>
      </c>
      <c r="F47" s="11">
        <f t="shared" si="7"/>
        <v>174.00486227824695</v>
      </c>
      <c r="G47" s="11">
        <f t="shared" si="8"/>
        <v>174.00486227824695</v>
      </c>
      <c r="H47" s="9">
        <f>SUM(G$3:G47)/COUNT(G$3:G47)</f>
        <v>358.14593895731372</v>
      </c>
      <c r="I47" s="9">
        <f>SUM(F$3:F47)/H47</f>
        <v>3.6885566956480855</v>
      </c>
      <c r="J47" s="10">
        <f t="shared" si="9"/>
        <v>19270.84004898545</v>
      </c>
      <c r="K47" s="9">
        <f>IFERROR(SQRT(SUM(J$3:J47)/(COUNT(J$3:J47)-1)),"")</f>
        <v>494.29013623682994</v>
      </c>
    </row>
    <row r="48" spans="1:11" x14ac:dyDescent="0.2">
      <c r="A48" s="2">
        <f>[1]ArdiData!A48</f>
        <v>46</v>
      </c>
      <c r="B48" s="12">
        <v>4831.7623955679137</v>
      </c>
      <c r="C48" s="3">
        <f t="shared" si="2"/>
        <v>5956.1501578481566</v>
      </c>
      <c r="D48" s="12">
        <f t="shared" si="3"/>
        <v>91.355191420153574</v>
      </c>
      <c r="E48" s="12">
        <f t="shared" si="6"/>
        <v>6237.2470984182164</v>
      </c>
      <c r="F48" s="11">
        <f t="shared" si="7"/>
        <v>-1405.4847028503027</v>
      </c>
      <c r="G48" s="11">
        <f t="shared" si="8"/>
        <v>1405.4847028503027</v>
      </c>
      <c r="H48" s="9">
        <f>SUM(G$3:G48)/COUNT(G$3:G48)</f>
        <v>380.91417295498735</v>
      </c>
      <c r="I48" s="9">
        <f>SUM(F$3:F48)/H48</f>
        <v>-0.22168537609156186</v>
      </c>
      <c r="J48" s="10">
        <f t="shared" si="9"/>
        <v>2075530.3769851164</v>
      </c>
      <c r="K48" s="9">
        <f>IFERROR(SQRT(SUM(J$3:J48)/(COUNT(J$3:J48)-1)),"")</f>
        <v>533.86912427319294</v>
      </c>
    </row>
    <row r="49" spans="1:11" x14ac:dyDescent="0.2">
      <c r="A49" s="2">
        <f>[1]ArdiData!A49</f>
        <v>47</v>
      </c>
      <c r="B49" s="12">
        <v>6206.0910692130574</v>
      </c>
      <c r="C49" s="3">
        <f t="shared" si="2"/>
        <v>6079.2224932572599</v>
      </c>
      <c r="D49" s="12">
        <f t="shared" si="3"/>
        <v>110.38547781352341</v>
      </c>
      <c r="E49" s="12">
        <f t="shared" si="6"/>
        <v>6047.5053492683101</v>
      </c>
      <c r="F49" s="11">
        <f t="shared" si="7"/>
        <v>158.58571994474732</v>
      </c>
      <c r="G49" s="11">
        <f t="shared" si="8"/>
        <v>158.58571994474732</v>
      </c>
      <c r="H49" s="9">
        <f>SUM(G$3:G49)/COUNT(G$3:G49)</f>
        <v>376.18378033774826</v>
      </c>
      <c r="I49" s="9">
        <f>SUM(F$3:F49)/H49</f>
        <v>0.19709148062696222</v>
      </c>
      <c r="J49" s="10">
        <f t="shared" si="9"/>
        <v>15227.636243918369</v>
      </c>
      <c r="K49" s="9">
        <f>IFERROR(SQRT(SUM(J$3:J49)/(COUNT(J$3:J49)-1)),"")</f>
        <v>528.34768113912344</v>
      </c>
    </row>
    <row r="50" spans="1:11" x14ac:dyDescent="0.2">
      <c r="A50" s="2">
        <f>[1]ArdiData!A50</f>
        <v>48</v>
      </c>
      <c r="B50" s="12">
        <v>5086.0787376555791</v>
      </c>
      <c r="C50" s="3">
        <f t="shared" si="2"/>
        <v>5968.9021243877432</v>
      </c>
      <c r="D50" s="12">
        <f t="shared" si="3"/>
        <v>-22.03803019630061</v>
      </c>
      <c r="E50" s="12">
        <f t="shared" si="6"/>
        <v>6189.6079710707836</v>
      </c>
      <c r="F50" s="11">
        <f t="shared" si="7"/>
        <v>-1103.5292334152045</v>
      </c>
      <c r="G50" s="11">
        <f t="shared" si="8"/>
        <v>1103.5292334152045</v>
      </c>
      <c r="H50" s="9">
        <f>SUM(G$3:G50)/COUNT(G$3:G50)</f>
        <v>391.33681061019524</v>
      </c>
      <c r="I50" s="9">
        <f>SUM(F$3:F50)/H50</f>
        <v>-2.630436461000206</v>
      </c>
      <c r="J50" s="10">
        <f t="shared" si="9"/>
        <v>1296671.0414401644</v>
      </c>
      <c r="K50" s="9">
        <f>IFERROR(SQRT(SUM(J$3:J50)/(COUNT(J$3:J50)-1)),"")</f>
        <v>548.45294142540206</v>
      </c>
    </row>
    <row r="51" spans="1:11" x14ac:dyDescent="0.2">
      <c r="A51" s="2">
        <f>[1]ArdiData!A51</f>
        <v>49</v>
      </c>
      <c r="B51" s="12">
        <v>5256.5559094460787</v>
      </c>
      <c r="C51" s="3">
        <f t="shared" si="2"/>
        <v>5808.8024572423701</v>
      </c>
      <c r="D51" s="12">
        <f t="shared" si="3"/>
        <v>-104.87501236574413</v>
      </c>
      <c r="E51" s="12">
        <f t="shared" si="6"/>
        <v>5946.8640941914427</v>
      </c>
      <c r="F51" s="11">
        <f t="shared" si="7"/>
        <v>-690.30818474536409</v>
      </c>
      <c r="G51" s="11">
        <f t="shared" si="8"/>
        <v>690.30818474536409</v>
      </c>
      <c r="H51" s="9">
        <f>SUM(G$3:G51)/COUNT(G$3:G51)</f>
        <v>397.43826722519873</v>
      </c>
      <c r="I51" s="9">
        <f>SUM(F$3:F51)/H51</f>
        <v>-4.3269482123912608</v>
      </c>
      <c r="J51" s="10">
        <f t="shared" si="9"/>
        <v>526340.95748953021</v>
      </c>
      <c r="K51" s="9">
        <f>IFERROR(SQRT(SUM(J$3:J51)/(COUNT(J$3:J51)-1)),"")</f>
        <v>552.71998860415636</v>
      </c>
    </row>
    <row r="52" spans="1:11" x14ac:dyDescent="0.2">
      <c r="A52" s="2">
        <f>[1]ArdiData!A52</f>
        <v>50</v>
      </c>
      <c r="B52" s="12">
        <v>5988.37014518462</v>
      </c>
      <c r="C52" s="3">
        <f t="shared" si="2"/>
        <v>5760.8159849382255</v>
      </c>
      <c r="D52" s="12">
        <f t="shared" si="3"/>
        <v>-70.741888328784427</v>
      </c>
      <c r="E52" s="12">
        <f t="shared" si="6"/>
        <v>5703.9274448766264</v>
      </c>
      <c r="F52" s="11">
        <f t="shared" si="7"/>
        <v>284.44270030799362</v>
      </c>
      <c r="G52" s="11">
        <f t="shared" si="8"/>
        <v>284.44270030799362</v>
      </c>
      <c r="H52" s="9">
        <f>SUM(G$3:G52)/COUNT(G$3:G52)</f>
        <v>395.1783558868546</v>
      </c>
      <c r="I52" s="9">
        <f>SUM(F$3:F52)/H52</f>
        <v>-3.6319096889225739</v>
      </c>
      <c r="J52" s="10">
        <f t="shared" si="9"/>
        <v>62129.196265612925</v>
      </c>
      <c r="K52" s="9">
        <f>IFERROR(SQRT(SUM(J$3:J52)/(COUNT(J$3:J52)-1)),"")</f>
        <v>548.20858005014838</v>
      </c>
    </row>
    <row r="53" spans="1:11" x14ac:dyDescent="0.2">
      <c r="A53" s="2">
        <f>[1]ArdiData!A53</f>
        <v>51</v>
      </c>
      <c r="B53" s="12">
        <v>6526.7676661512296</v>
      </c>
      <c r="C53" s="3">
        <f t="shared" si="2"/>
        <v>5857.4128105177988</v>
      </c>
      <c r="D53" s="12">
        <f t="shared" si="3"/>
        <v>29.661340016230206</v>
      </c>
      <c r="E53" s="12">
        <f t="shared" si="6"/>
        <v>5690.0740966094409</v>
      </c>
      <c r="F53" s="11">
        <f t="shared" si="7"/>
        <v>836.69356954178875</v>
      </c>
      <c r="G53" s="11">
        <f t="shared" si="8"/>
        <v>836.69356954178875</v>
      </c>
      <c r="H53" s="9">
        <f>SUM(G$3:G53)/COUNT(G$3:G53)</f>
        <v>403.83551693891218</v>
      </c>
      <c r="I53" s="9">
        <f>SUM(F$3:F53)/H53</f>
        <v>-1.4821839708237325</v>
      </c>
      <c r="J53" s="10">
        <f t="shared" si="9"/>
        <v>642415.32818475238</v>
      </c>
      <c r="K53" s="9">
        <f>IFERROR(SQRT(SUM(J$3:J53)/(COUNT(J$3:J53)-1)),"")</f>
        <v>554.40986720970511</v>
      </c>
    </row>
    <row r="54" spans="1:11" x14ac:dyDescent="0.2">
      <c r="A54" s="2">
        <f>[1]ArdiData!A54</f>
        <v>52</v>
      </c>
      <c r="B54" s="12">
        <v>5794.3331193675949</v>
      </c>
      <c r="C54" s="3">
        <f t="shared" si="2"/>
        <v>5868.5259443007435</v>
      </c>
      <c r="D54" s="12">
        <f t="shared" si="3"/>
        <v>18.53241627625891</v>
      </c>
      <c r="E54" s="12">
        <f t="shared" si="6"/>
        <v>5887.0741505340293</v>
      </c>
      <c r="F54" s="11">
        <f t="shared" si="7"/>
        <v>-92.741031166434368</v>
      </c>
      <c r="G54" s="11">
        <f t="shared" si="8"/>
        <v>92.741031166434368</v>
      </c>
      <c r="H54" s="9">
        <f>SUM(G$3:G54)/COUNT(G$3:G54)</f>
        <v>397.85293067405684</v>
      </c>
      <c r="I54" s="9">
        <f>SUM(F$3:F54)/H54</f>
        <v>-1.7375756414597252</v>
      </c>
      <c r="J54" s="10">
        <f t="shared" si="9"/>
        <v>16365.174609239999</v>
      </c>
      <c r="K54" s="9">
        <f>IFERROR(SQRT(SUM(J$3:J54)/(COUNT(J$3:J54)-1)),"")</f>
        <v>549.2397636659523</v>
      </c>
    </row>
    <row r="55" spans="1:11" x14ac:dyDescent="0.2">
      <c r="A55" s="2">
        <f>[1]ArdiData!A55</f>
        <v>53</v>
      </c>
      <c r="B55" s="12">
        <v>5545.614554778329</v>
      </c>
      <c r="C55" s="3">
        <f t="shared" si="2"/>
        <v>5818.7695994172682</v>
      </c>
      <c r="D55" s="12">
        <f t="shared" si="3"/>
        <v>-22.440840419581626</v>
      </c>
      <c r="E55" s="12">
        <f t="shared" si="6"/>
        <v>5887.0583605770025</v>
      </c>
      <c r="F55" s="11">
        <f t="shared" si="7"/>
        <v>-341.44380579867357</v>
      </c>
      <c r="G55" s="11">
        <f t="shared" si="8"/>
        <v>341.44380579867357</v>
      </c>
      <c r="H55" s="9">
        <f>SUM(G$3:G55)/COUNT(G$3:G55)</f>
        <v>396.78860756320057</v>
      </c>
      <c r="I55" s="9">
        <f>SUM(F$3:F55)/H55</f>
        <v>-2.602754583514054</v>
      </c>
      <c r="J55" s="10">
        <f t="shared" si="9"/>
        <v>141849.56695779925</v>
      </c>
      <c r="K55" s="9">
        <f>IFERROR(SQRT(SUM(J$3:J55)/(COUNT(J$3:J55)-1)),"")</f>
        <v>546.43476957000348</v>
      </c>
    </row>
    <row r="56" spans="1:11" x14ac:dyDescent="0.2">
      <c r="A56" s="2">
        <f>[1]ArdiData!A56</f>
        <v>54</v>
      </c>
      <c r="B56" s="12">
        <v>6272.3581433243171</v>
      </c>
      <c r="C56" s="3">
        <f t="shared" si="2"/>
        <v>5891.5346358630131</v>
      </c>
      <c r="D56" s="12">
        <f t="shared" si="3"/>
        <v>34.682685699614325</v>
      </c>
      <c r="E56" s="12">
        <f t="shared" si="6"/>
        <v>5796.3287589976862</v>
      </c>
      <c r="F56" s="11">
        <f t="shared" si="7"/>
        <v>476.02938432663086</v>
      </c>
      <c r="G56" s="11">
        <f t="shared" si="8"/>
        <v>476.02938432663086</v>
      </c>
      <c r="H56" s="9">
        <f>SUM(G$3:G56)/COUNT(G$3:G56)</f>
        <v>398.25602935511591</v>
      </c>
      <c r="I56" s="9">
        <f>SUM(F$3:F56)/H56</f>
        <v>-1.3978796092456376</v>
      </c>
      <c r="J56" s="10">
        <f t="shared" si="9"/>
        <v>194343.40880504763</v>
      </c>
      <c r="K56" s="9">
        <f>IFERROR(SQRT(SUM(J$3:J56)/(COUNT(J$3:J56)-1)),"")</f>
        <v>544.63200651078773</v>
      </c>
    </row>
    <row r="57" spans="1:11" x14ac:dyDescent="0.2">
      <c r="A57" s="2">
        <f>[1]ArdiData!A57</f>
        <v>55</v>
      </c>
      <c r="B57" s="12">
        <v>5129.4309137141636</v>
      </c>
      <c r="C57" s="3">
        <f t="shared" si="2"/>
        <v>5766.8600399929346</v>
      </c>
      <c r="D57" s="12">
        <f t="shared" si="3"/>
        <v>-60.93168324220138</v>
      </c>
      <c r="E57" s="12">
        <f t="shared" si="6"/>
        <v>5926.2173215626271</v>
      </c>
      <c r="F57" s="11">
        <f t="shared" si="7"/>
        <v>-796.78640784846357</v>
      </c>
      <c r="G57" s="11">
        <f t="shared" si="8"/>
        <v>796.78640784846357</v>
      </c>
      <c r="H57" s="9">
        <f>SUM(G$3:G57)/COUNT(G$3:G57)</f>
        <v>405.50203623681313</v>
      </c>
      <c r="I57" s="9">
        <f>SUM(F$3:F57)/H57</f>
        <v>-3.3378387026216267</v>
      </c>
      <c r="J57" s="10">
        <f t="shared" si="9"/>
        <v>692177.10738324083</v>
      </c>
      <c r="K57" s="9">
        <f>IFERROR(SQRT(SUM(J$3:J57)/(COUNT(J$3:J57)-1)),"")</f>
        <v>551.31577126283844</v>
      </c>
    </row>
    <row r="58" spans="1:11" x14ac:dyDescent="0.2">
      <c r="A58" s="2">
        <f>[1]ArdiData!A58</f>
        <v>56</v>
      </c>
      <c r="B58" s="12">
        <v>5666.7623903768372</v>
      </c>
      <c r="C58" s="3">
        <f t="shared" si="2"/>
        <v>5698.0951634759549</v>
      </c>
      <c r="D58" s="12">
        <f t="shared" si="3"/>
        <v>-65.631599207068376</v>
      </c>
      <c r="E58" s="12">
        <f t="shared" si="6"/>
        <v>5705.9283567507337</v>
      </c>
      <c r="F58" s="11">
        <f t="shared" si="7"/>
        <v>-39.165966373896481</v>
      </c>
      <c r="G58" s="11">
        <f t="shared" si="8"/>
        <v>39.165966373896481</v>
      </c>
      <c r="H58" s="9">
        <f>SUM(G$3:G58)/COUNT(G$3:G58)</f>
        <v>398.96032070354676</v>
      </c>
      <c r="I58" s="9">
        <f>SUM(F$3:F58)/H58</f>
        <v>-3.4907390150005657</v>
      </c>
      <c r="J58" s="10">
        <f t="shared" si="9"/>
        <v>5528.1273196494303</v>
      </c>
      <c r="K58" s="9">
        <f>IFERROR(SQRT(SUM(J$3:J58)/(COUNT(J$3:J58)-1)),"")</f>
        <v>546.37280692430852</v>
      </c>
    </row>
    <row r="59" spans="1:11" x14ac:dyDescent="0.2">
      <c r="A59" s="2">
        <f>[1]ArdiData!A59</f>
        <v>57</v>
      </c>
      <c r="B59" s="12">
        <v>6383.3602430207802</v>
      </c>
      <c r="C59" s="3">
        <f t="shared" si="2"/>
        <v>5782.6429000192647</v>
      </c>
      <c r="D59" s="12">
        <f t="shared" si="3"/>
        <v>24.476002243158554</v>
      </c>
      <c r="E59" s="12">
        <f t="shared" si="6"/>
        <v>5632.4635642688863</v>
      </c>
      <c r="F59" s="11">
        <f t="shared" si="7"/>
        <v>750.89667875189389</v>
      </c>
      <c r="G59" s="11">
        <f t="shared" si="8"/>
        <v>750.89667875189389</v>
      </c>
      <c r="H59" s="9">
        <f>SUM(G$3:G59)/COUNT(G$3:G59)</f>
        <v>405.13464277457041</v>
      </c>
      <c r="I59" s="9">
        <f>SUM(F$3:F59)/H59</f>
        <v>-1.5840898565719927</v>
      </c>
      <c r="J59" s="10">
        <f t="shared" si="9"/>
        <v>512242.61876532721</v>
      </c>
      <c r="K59" s="9">
        <f>IFERROR(SQRT(SUM(J$3:J59)/(COUNT(J$3:J59)-1)),"")</f>
        <v>549.85421845272583</v>
      </c>
    </row>
    <row r="60" spans="1:11" x14ac:dyDescent="0.2">
      <c r="A60" s="2">
        <f>[1]ArdiData!A60</f>
        <v>58</v>
      </c>
      <c r="B60" s="12">
        <v>6421.0416971132518</v>
      </c>
      <c r="C60" s="3">
        <f t="shared" si="2"/>
        <v>5929.9034612325886</v>
      </c>
      <c r="D60" s="12">
        <f t="shared" si="3"/>
        <v>98.146737625257728</v>
      </c>
      <c r="E60" s="12">
        <f t="shared" si="6"/>
        <v>5807.118902262423</v>
      </c>
      <c r="F60" s="11">
        <f t="shared" si="7"/>
        <v>613.92279485082872</v>
      </c>
      <c r="G60" s="11">
        <f t="shared" si="8"/>
        <v>613.92279485082872</v>
      </c>
      <c r="H60" s="9">
        <f>SUM(G$3:G60)/COUNT(G$3:G60)</f>
        <v>408.73443850002315</v>
      </c>
      <c r="I60" s="9">
        <f>SUM(F$3:F60)/H60</f>
        <v>-6.8129525411361885E-2</v>
      </c>
      <c r="J60" s="10">
        <f t="shared" si="9"/>
        <v>334936.95944895776</v>
      </c>
      <c r="K60" s="9">
        <f>IFERROR(SQRT(SUM(J$3:J60)/(COUNT(J$3:J60)-1)),"")</f>
        <v>550.3740037188652</v>
      </c>
    </row>
    <row r="61" spans="1:11" x14ac:dyDescent="0.2">
      <c r="A61" s="2">
        <f>[1]ArdiData!A61</f>
        <v>59</v>
      </c>
      <c r="B61" s="12">
        <v>6732.3029027761122</v>
      </c>
      <c r="C61" s="3">
        <f t="shared" si="2"/>
        <v>6168.9007396415</v>
      </c>
      <c r="D61" s="12">
        <f t="shared" si="3"/>
        <v>182.6570620954499</v>
      </c>
      <c r="E61" s="12">
        <f t="shared" si="6"/>
        <v>6028.0501988578462</v>
      </c>
      <c r="F61" s="11">
        <f t="shared" si="7"/>
        <v>704.25270391826598</v>
      </c>
      <c r="G61" s="11">
        <f t="shared" si="8"/>
        <v>704.25270391826598</v>
      </c>
      <c r="H61" s="9">
        <f>SUM(G$3:G61)/COUNT(G$3:G61)</f>
        <v>413.74322265965441</v>
      </c>
      <c r="I61" s="9">
        <f>SUM(F$3:F61)/H61</f>
        <v>1.6348444725108937</v>
      </c>
      <c r="J61" s="10">
        <f t="shared" si="9"/>
        <v>447651.04243269475</v>
      </c>
      <c r="K61" s="9">
        <f>IFERROR(SQRT(SUM(J$3:J61)/(COUNT(J$3:J61)-1)),"")</f>
        <v>552.63645605743909</v>
      </c>
    </row>
    <row r="62" spans="1:11" x14ac:dyDescent="0.2">
      <c r="A62" s="2">
        <f>[1]ArdiData!A62</f>
        <v>60</v>
      </c>
      <c r="B62" s="12">
        <v>5383.813648815224</v>
      </c>
      <c r="C62" s="3">
        <f t="shared" si="2"/>
        <v>6158.0089711526052</v>
      </c>
      <c r="D62" s="12">
        <f t="shared" si="3"/>
        <v>66.527763744843114</v>
      </c>
      <c r="E62" s="12">
        <f t="shared" si="6"/>
        <v>6351.5578017369498</v>
      </c>
      <c r="F62" s="11">
        <f t="shared" si="7"/>
        <v>-967.7441529217258</v>
      </c>
      <c r="G62" s="11">
        <f t="shared" si="8"/>
        <v>967.7441529217258</v>
      </c>
      <c r="H62" s="9">
        <f>SUM(G$3:G62)/COUNT(G$3:G62)</f>
        <v>422.97657149735556</v>
      </c>
      <c r="I62" s="9">
        <f>SUM(F$3:F62)/H62</f>
        <v>-0.68878125161021431</v>
      </c>
      <c r="J62" s="10">
        <f t="shared" si="9"/>
        <v>1005867.7102186256</v>
      </c>
      <c r="K62" s="9">
        <f>IFERROR(SQRT(SUM(J$3:J62)/(COUNT(J$3:J62)-1)),"")</f>
        <v>563.27548064890027</v>
      </c>
    </row>
    <row r="63" spans="1:11" x14ac:dyDescent="0.2">
      <c r="A63" s="2">
        <f>[1]ArdiData!A63</f>
        <v>61</v>
      </c>
      <c r="B63" s="12">
        <v>6306.029263075081</v>
      </c>
      <c r="C63" s="3">
        <f t="shared" si="2"/>
        <v>6240.8352405329751</v>
      </c>
      <c r="D63" s="12">
        <f t="shared" si="3"/>
        <v>76.306867126159204</v>
      </c>
      <c r="E63" s="12">
        <f t="shared" si="6"/>
        <v>6224.5367348974487</v>
      </c>
      <c r="F63" s="11">
        <f t="shared" si="7"/>
        <v>81.492528177632266</v>
      </c>
      <c r="G63" s="11">
        <f t="shared" si="8"/>
        <v>81.492528177632266</v>
      </c>
      <c r="H63" s="9">
        <f>SUM(G$3:G63)/COUNT(G$3:G63)</f>
        <v>417.37847242654038</v>
      </c>
      <c r="I63" s="9">
        <f>SUM(F$3:F63)/H63</f>
        <v>-0.50277102918154692</v>
      </c>
      <c r="J63" s="10">
        <f t="shared" si="9"/>
        <v>2144.3490998992256</v>
      </c>
      <c r="K63" s="9">
        <f>IFERROR(SQRT(SUM(J$3:J63)/(COUNT(J$3:J63)-1)),"")</f>
        <v>558.59378663471591</v>
      </c>
    </row>
    <row r="64" spans="1:11" x14ac:dyDescent="0.2">
      <c r="A64" s="2">
        <f>[1]ArdiData!A64</f>
        <v>62</v>
      </c>
      <c r="B64" s="12">
        <v>6344.73822659077</v>
      </c>
      <c r="C64" s="3">
        <f t="shared" si="2"/>
        <v>6322.6613314454617</v>
      </c>
      <c r="D64" s="12">
        <f t="shared" si="3"/>
        <v>79.61840139795558</v>
      </c>
      <c r="E64" s="12">
        <f t="shared" si="6"/>
        <v>6317.1421076591341</v>
      </c>
      <c r="F64" s="11">
        <f t="shared" si="7"/>
        <v>27.596118931635829</v>
      </c>
      <c r="G64" s="11">
        <f t="shared" si="8"/>
        <v>27.596118931635829</v>
      </c>
      <c r="H64" s="9">
        <f>SUM(G$3:G64)/COUNT(G$3:G64)</f>
        <v>411.09166027339677</v>
      </c>
      <c r="I64" s="9">
        <f>SUM(F$3:F64)/H64</f>
        <v>-0.44333102035510163</v>
      </c>
      <c r="J64" s="10">
        <f t="shared" si="9"/>
        <v>57.597354328994768</v>
      </c>
      <c r="K64" s="9">
        <f>IFERROR(SQRT(SUM(J$3:J64)/(COUNT(J$3:J64)-1)),"")</f>
        <v>553.99708091449918</v>
      </c>
    </row>
    <row r="65" spans="1:11" x14ac:dyDescent="0.2">
      <c r="A65" s="2">
        <f>[1]ArdiData!A65</f>
        <v>63</v>
      </c>
      <c r="B65" s="12">
        <v>6433.484918596806</v>
      </c>
      <c r="C65" s="3">
        <f t="shared" si="2"/>
        <v>6408.5207699940947</v>
      </c>
      <c r="D65" s="12">
        <f t="shared" si="3"/>
        <v>83.363023688362091</v>
      </c>
      <c r="E65" s="12">
        <f t="shared" si="6"/>
        <v>6402.2797328434172</v>
      </c>
      <c r="F65" s="11">
        <f t="shared" si="7"/>
        <v>31.205185753388832</v>
      </c>
      <c r="G65" s="11">
        <f t="shared" si="8"/>
        <v>31.205185753388832</v>
      </c>
      <c r="H65" s="9">
        <f>SUM(G$3:G65)/COUNT(G$3:G65)</f>
        <v>405.06171623339668</v>
      </c>
      <c r="I65" s="9">
        <f>SUM(F$3:F65)/H65</f>
        <v>-0.37289255785421366</v>
      </c>
      <c r="J65" s="10">
        <f t="shared" si="9"/>
        <v>15.842193134416243</v>
      </c>
      <c r="K65" s="9">
        <f>IFERROR(SQRT(SUM(J$3:J65)/(COUNT(J$3:J65)-1)),"")</f>
        <v>549.51143325981809</v>
      </c>
    </row>
    <row r="66" spans="1:11" x14ac:dyDescent="0.2">
      <c r="A66" s="2">
        <f>[1]ArdiData!A66</f>
        <v>64</v>
      </c>
      <c r="B66" s="12">
        <v>7126.6521295344728</v>
      </c>
      <c r="C66" s="3">
        <f t="shared" si="2"/>
        <v>6618.8374608528602</v>
      </c>
      <c r="D66" s="12">
        <f t="shared" si="3"/>
        <v>159.53522399060412</v>
      </c>
      <c r="E66" s="12">
        <f t="shared" si="6"/>
        <v>6491.8837936824566</v>
      </c>
      <c r="F66" s="11">
        <f t="shared" si="7"/>
        <v>634.76833585201621</v>
      </c>
      <c r="G66" s="11">
        <f t="shared" si="8"/>
        <v>634.76833585201621</v>
      </c>
      <c r="H66" s="9">
        <f>SUM(G$3:G66)/COUNT(G$3:G66)</f>
        <v>408.65088216493757</v>
      </c>
      <c r="I66" s="9">
        <f>SUM(F$3:F66)/H66</f>
        <v>1.1837092675152703</v>
      </c>
      <c r="J66" s="10">
        <f t="shared" si="9"/>
        <v>359499.68375592289</v>
      </c>
      <c r="K66" s="9">
        <f>IFERROR(SQRT(SUM(J$3:J66)/(COUNT(J$3:J66)-1)),"")</f>
        <v>550.34180189206938</v>
      </c>
    </row>
    <row r="67" spans="1:11" x14ac:dyDescent="0.2">
      <c r="A67" s="2">
        <f>[1]ArdiData!A67</f>
        <v>65</v>
      </c>
      <c r="B67" s="12">
        <v>7865.1338288516981</v>
      </c>
      <c r="C67" s="3">
        <f t="shared" si="2"/>
        <v>6995.7249136451119</v>
      </c>
      <c r="D67" s="12">
        <f t="shared" si="3"/>
        <v>289.94656127159266</v>
      </c>
      <c r="E67" s="12">
        <f t="shared" ref="E67:E78" si="10">C66+D66</f>
        <v>6778.3726848434644</v>
      </c>
      <c r="F67" s="11">
        <f t="shared" ref="F67:F77" si="11">B67-E67</f>
        <v>1086.7611440082337</v>
      </c>
      <c r="G67" s="11">
        <f t="shared" ref="G67:G78" si="12">ABS(F67)</f>
        <v>1086.7611440082337</v>
      </c>
      <c r="H67" s="9">
        <f>SUM(G$3:G67)/COUNT(G$3:G67)</f>
        <v>419.0833477317575</v>
      </c>
      <c r="I67" s="9">
        <f>SUM(F$3:F67)/H67</f>
        <v>3.7474287368019708</v>
      </c>
      <c r="J67" s="10">
        <f t="shared" ref="J67:J77" si="13">(F67-$F$78)^2</f>
        <v>1105811.5222199268</v>
      </c>
      <c r="K67" s="9">
        <f>IFERROR(SQRT(SUM(J$3:J67)/(COUNT(J$3:J67)-1)),"")</f>
        <v>561.62439841857861</v>
      </c>
    </row>
    <row r="68" spans="1:11" x14ac:dyDescent="0.2">
      <c r="A68" s="2">
        <f>[1]ArdiData!A68</f>
        <v>66</v>
      </c>
      <c r="B68" s="12">
        <v>7010.35704845092</v>
      </c>
      <c r="C68" s="3">
        <f t="shared" ref="C68:C77" si="14">(1-$M$1)*E68+$M$1*B68</f>
        <v>7230.6085896235481</v>
      </c>
      <c r="D68" s="12">
        <f t="shared" ref="D68:D77" si="15">(1-$M$2)*D67+$M$2*(C68-C67)</f>
        <v>256.90883009569882</v>
      </c>
      <c r="E68" s="12">
        <f t="shared" si="10"/>
        <v>7285.6714749167049</v>
      </c>
      <c r="F68" s="11">
        <f t="shared" si="11"/>
        <v>-275.31442646578489</v>
      </c>
      <c r="G68" s="11">
        <f t="shared" si="12"/>
        <v>275.31442646578489</v>
      </c>
      <c r="H68" s="9">
        <f>SUM(G$3:G68)/COUNT(G$3:G68)</f>
        <v>416.90503074287915</v>
      </c>
      <c r="I68" s="9">
        <f>SUM(F$3:F68)/H68</f>
        <v>3.1066321066731284</v>
      </c>
      <c r="J68" s="10">
        <f t="shared" si="13"/>
        <v>96410.149075691224</v>
      </c>
      <c r="K68" s="9">
        <f>IFERROR(SQRT(SUM(J$3:J68)/(COUNT(J$3:J68)-1)),"")</f>
        <v>558.61664166752325</v>
      </c>
    </row>
    <row r="69" spans="1:11" x14ac:dyDescent="0.2">
      <c r="A69" s="2">
        <f>[1]ArdiData!A69</f>
        <v>67</v>
      </c>
      <c r="B69" s="12">
        <v>9422.7261880039478</v>
      </c>
      <c r="C69" s="3">
        <f t="shared" si="14"/>
        <v>7874.5591733761876</v>
      </c>
      <c r="D69" s="12">
        <f t="shared" si="15"/>
        <v>489.13388228986321</v>
      </c>
      <c r="E69" s="12">
        <f t="shared" si="10"/>
        <v>7487.5174197192473</v>
      </c>
      <c r="F69" s="11">
        <f t="shared" si="11"/>
        <v>1935.2087682847005</v>
      </c>
      <c r="G69" s="11">
        <f t="shared" si="12"/>
        <v>1935.2087682847005</v>
      </c>
      <c r="H69" s="9">
        <f>SUM(G$3:G69)/COUNT(G$3:G69)</f>
        <v>439.56628055693619</v>
      </c>
      <c r="I69" s="9">
        <f>SUM(F$3:F69)/H69</f>
        <v>7.3490153023820293</v>
      </c>
      <c r="J69" s="10">
        <f t="shared" si="13"/>
        <v>3610088.7581698275</v>
      </c>
      <c r="K69" s="9">
        <f>IFERROR(SQRT(SUM(J$3:J69)/(COUNT(J$3:J69)-1)),"")</f>
        <v>601.68330364956819</v>
      </c>
    </row>
    <row r="70" spans="1:11" x14ac:dyDescent="0.2">
      <c r="A70" s="2">
        <f>[1]ArdiData!A70</f>
        <v>68</v>
      </c>
      <c r="B70" s="12">
        <v>7040.5275765927445</v>
      </c>
      <c r="C70" s="3">
        <f t="shared" si="14"/>
        <v>8099.0599598513891</v>
      </c>
      <c r="D70" s="12">
        <f t="shared" si="15"/>
        <v>330.3540248010662</v>
      </c>
      <c r="E70" s="12">
        <f t="shared" si="10"/>
        <v>8363.69305566605</v>
      </c>
      <c r="F70" s="11">
        <f t="shared" si="11"/>
        <v>-1323.1654790733055</v>
      </c>
      <c r="G70" s="11">
        <f t="shared" si="12"/>
        <v>1323.1654790733055</v>
      </c>
      <c r="H70" s="9">
        <f>SUM(G$3:G70)/COUNT(G$3:G70)</f>
        <v>452.56038641747102</v>
      </c>
      <c r="I70" s="9">
        <f>SUM(F$3:F70)/H70</f>
        <v>4.2142748247334074</v>
      </c>
      <c r="J70" s="10">
        <f t="shared" si="13"/>
        <v>1845117.1406041181</v>
      </c>
      <c r="K70" s="9">
        <f>IFERROR(SQRT(SUM(J$3:J70)/(COUNT(J$3:J70)-1)),"")</f>
        <v>619.80523904616064</v>
      </c>
    </row>
    <row r="71" spans="1:11" x14ac:dyDescent="0.2">
      <c r="A71" s="2">
        <f>[1]ArdiData!A71</f>
        <v>69</v>
      </c>
      <c r="B71" s="12">
        <v>9903.7758241325882</v>
      </c>
      <c r="C71" s="3">
        <f t="shared" si="14"/>
        <v>8724.2863525484827</v>
      </c>
      <c r="D71" s="12">
        <f t="shared" si="15"/>
        <v>507.27744553868263</v>
      </c>
      <c r="E71" s="12">
        <f t="shared" si="10"/>
        <v>8429.4139846524558</v>
      </c>
      <c r="F71" s="11">
        <f t="shared" si="11"/>
        <v>1474.3618394801324</v>
      </c>
      <c r="G71" s="11">
        <f t="shared" si="12"/>
        <v>1474.3618394801324</v>
      </c>
      <c r="H71" s="9">
        <f>SUM(G$3:G71)/COUNT(G$3:G71)</f>
        <v>467.3691031285241</v>
      </c>
      <c r="I71" s="9">
        <f>SUM(F$3:F71)/H71</f>
        <v>7.235342815763727</v>
      </c>
      <c r="J71" s="10">
        <f t="shared" si="13"/>
        <v>2071228.7922492027</v>
      </c>
      <c r="K71" s="9">
        <f>IFERROR(SQRT(SUM(J$3:J71)/(COUNT(J$3:J71)-1)),"")</f>
        <v>639.50636516214115</v>
      </c>
    </row>
    <row r="72" spans="1:11" x14ac:dyDescent="0.2">
      <c r="A72" s="2">
        <f>[1]ArdiData!A72</f>
        <v>70</v>
      </c>
      <c r="B72" s="12">
        <v>7385.6932650971721</v>
      </c>
      <c r="C72" s="3">
        <f t="shared" si="14"/>
        <v>8862.3896914891666</v>
      </c>
      <c r="D72" s="12">
        <f t="shared" si="15"/>
        <v>285.77298157988338</v>
      </c>
      <c r="E72" s="12">
        <f t="shared" si="10"/>
        <v>9231.5637980871652</v>
      </c>
      <c r="F72" s="11">
        <f t="shared" si="11"/>
        <v>-1845.8705329899931</v>
      </c>
      <c r="G72" s="11">
        <f t="shared" si="12"/>
        <v>1845.8705329899931</v>
      </c>
      <c r="H72" s="9">
        <f>SUM(G$3:G72)/COUNT(G$3:G72)</f>
        <v>487.06198069797369</v>
      </c>
      <c r="I72" s="9">
        <f>SUM(F$3:F72)/H72</f>
        <v>3.1529973812371912</v>
      </c>
      <c r="J72" s="10">
        <f t="shared" si="13"/>
        <v>3538371.464477106</v>
      </c>
      <c r="K72" s="9">
        <f>IFERROR(SQRT(SUM(J$3:J72)/(COUNT(J$3:J72)-1)),"")</f>
        <v>674.03416739305192</v>
      </c>
    </row>
    <row r="73" spans="1:11" x14ac:dyDescent="0.2">
      <c r="A73" s="2">
        <f>[1]ArdiData!A73</f>
        <v>71</v>
      </c>
      <c r="B73" s="12">
        <v>9011.9704290236768</v>
      </c>
      <c r="C73" s="3">
        <f t="shared" si="14"/>
        <v>9120.9242242599757</v>
      </c>
      <c r="D73" s="12">
        <f t="shared" si="15"/>
        <v>269.42991229443885</v>
      </c>
      <c r="E73" s="12">
        <f t="shared" si="10"/>
        <v>9148.1626730690496</v>
      </c>
      <c r="F73" s="11">
        <f t="shared" si="11"/>
        <v>-136.19224404537272</v>
      </c>
      <c r="G73" s="11">
        <f t="shared" si="12"/>
        <v>136.19224404537272</v>
      </c>
      <c r="H73" s="9">
        <f>SUM(G$3:G73)/COUNT(G$3:G73)</f>
        <v>482.1201534211765</v>
      </c>
      <c r="I73" s="9">
        <f>SUM(F$3:F73)/H73</f>
        <v>2.9028301257776583</v>
      </c>
      <c r="J73" s="10">
        <f t="shared" si="13"/>
        <v>29370.300654045848</v>
      </c>
      <c r="K73" s="9">
        <f>IFERROR(SQRT(SUM(J$3:J73)/(COUNT(J$3:J73)-1)),"")</f>
        <v>669.51573499879032</v>
      </c>
    </row>
    <row r="74" spans="1:11" x14ac:dyDescent="0.2">
      <c r="A74" s="2">
        <f>[1]ArdiData!A74</f>
        <v>72</v>
      </c>
      <c r="B74" s="12">
        <v>10014.199326672129</v>
      </c>
      <c r="C74" s="3">
        <f t="shared" si="14"/>
        <v>9515.1231745779587</v>
      </c>
      <c r="D74" s="12">
        <f t="shared" si="15"/>
        <v>344.29133510856531</v>
      </c>
      <c r="E74" s="12">
        <f t="shared" si="10"/>
        <v>9390.3541365544152</v>
      </c>
      <c r="F74" s="11">
        <f t="shared" si="11"/>
        <v>623.84519011771408</v>
      </c>
      <c r="G74" s="11">
        <f t="shared" si="12"/>
        <v>623.84519011771408</v>
      </c>
      <c r="H74" s="9">
        <f>SUM(G$3:G74)/COUNT(G$3:G74)</f>
        <v>484.08855670862835</v>
      </c>
      <c r="I74" s="9">
        <f>SUM(F$3:F74)/H74</f>
        <v>4.179727175271994</v>
      </c>
      <c r="J74" s="10">
        <f t="shared" si="13"/>
        <v>346520.33553307143</v>
      </c>
      <c r="K74" s="9">
        <f>IFERROR(SQRT(SUM(J$3:J74)/(COUNT(J$3:J74)-1)),"")</f>
        <v>668.44482842799141</v>
      </c>
    </row>
    <row r="75" spans="1:11" x14ac:dyDescent="0.2">
      <c r="A75" s="2">
        <f>[1]ArdiData!A75</f>
        <v>73</v>
      </c>
      <c r="B75" s="12">
        <v>10910.3731121908</v>
      </c>
      <c r="C75" s="3">
        <f t="shared" si="14"/>
        <v>10069.606230187379</v>
      </c>
      <c r="D75" s="12">
        <f t="shared" si="15"/>
        <v>470.40636740907826</v>
      </c>
      <c r="E75" s="12">
        <f t="shared" si="10"/>
        <v>9859.4145096865232</v>
      </c>
      <c r="F75" s="11">
        <f t="shared" si="11"/>
        <v>1050.9586025042772</v>
      </c>
      <c r="G75" s="11">
        <f t="shared" si="12"/>
        <v>1050.9586025042772</v>
      </c>
      <c r="H75" s="9">
        <f>SUM(G$3:G75)/COUNT(G$3:G75)</f>
        <v>491.85389980171948</v>
      </c>
      <c r="I75" s="9">
        <f>SUM(F$3:F75)/H75</f>
        <v>6.2504672616337391</v>
      </c>
      <c r="J75" s="10">
        <f t="shared" si="13"/>
        <v>1031795.1765479931</v>
      </c>
      <c r="K75" s="9">
        <f>IFERROR(SQRT(SUM(J$3:J75)/(COUNT(J$3:J75)-1)),"")</f>
        <v>674.49474784678841</v>
      </c>
    </row>
    <row r="76" spans="1:11" x14ac:dyDescent="0.2">
      <c r="A76" s="2">
        <f>[1]ArdiData!A76</f>
        <v>74</v>
      </c>
      <c r="B76" s="12">
        <v>8358.5918304447059</v>
      </c>
      <c r="C76" s="3">
        <f t="shared" si="14"/>
        <v>10103.728444166107</v>
      </c>
      <c r="D76" s="12">
        <f t="shared" si="15"/>
        <v>208.63587535086799</v>
      </c>
      <c r="E76" s="12">
        <f t="shared" si="10"/>
        <v>10540.012597596457</v>
      </c>
      <c r="F76" s="11">
        <f t="shared" si="11"/>
        <v>-2181.4207671517506</v>
      </c>
      <c r="G76" s="11">
        <f t="shared" si="12"/>
        <v>2181.4207671517506</v>
      </c>
      <c r="H76" s="9">
        <f>SUM(G$3:G76)/COUNT(G$3:G76)</f>
        <v>514.68588449563879</v>
      </c>
      <c r="I76" s="9">
        <f>SUM(F$3:F76)/H76</f>
        <v>1.734836641072375</v>
      </c>
      <c r="J76" s="10">
        <f t="shared" si="13"/>
        <v>4913342.9490877027</v>
      </c>
      <c r="K76" s="9">
        <f>IFERROR(SQRT(SUM(J$3:J76)/(COUNT(J$3:J76)-1)),"")</f>
        <v>718.34332635563669</v>
      </c>
    </row>
    <row r="77" spans="1:11" x14ac:dyDescent="0.2">
      <c r="A77" s="2">
        <f>[1]ArdiData!A77</f>
        <v>75</v>
      </c>
      <c r="B77" s="12">
        <v>12058.374214587961</v>
      </c>
      <c r="C77" s="3">
        <f t="shared" si="14"/>
        <v>10661.566298531172</v>
      </c>
      <c r="D77" s="12">
        <f t="shared" si="15"/>
        <v>418.15706275938624</v>
      </c>
      <c r="E77" s="12">
        <f t="shared" si="10"/>
        <v>10312.364319516975</v>
      </c>
      <c r="F77" s="11">
        <f t="shared" si="11"/>
        <v>1746.0098950709853</v>
      </c>
      <c r="G77" s="11">
        <f t="shared" si="12"/>
        <v>1746.0098950709853</v>
      </c>
      <c r="H77" s="9">
        <f>SUM(G$3:G77)/COUNT(G$3:G77)</f>
        <v>531.10353796997686</v>
      </c>
      <c r="I77" s="9">
        <f>SUM(F$3:F77)/H77</f>
        <v>4.9687219863444785</v>
      </c>
      <c r="J77" s="10">
        <f t="shared" si="13"/>
        <v>2926920.4152448913</v>
      </c>
      <c r="K77" s="9">
        <f>IFERROR(SQRT(SUM(J$3:J77)/(COUNT(J$3:J77)-1)),"")</f>
        <v>740.67328059241811</v>
      </c>
    </row>
    <row r="78" spans="1:11" x14ac:dyDescent="0.2">
      <c r="A78" s="2">
        <f>[1]ArdiData!A78</f>
        <v>0</v>
      </c>
      <c r="B78" s="8"/>
      <c r="D78" s="12"/>
      <c r="E78" s="12">
        <f t="shared" si="10"/>
        <v>11079.723361290558</v>
      </c>
      <c r="F78" s="8">
        <f>AVERAGE(F3:F77)</f>
        <v>35.185411015156845</v>
      </c>
      <c r="G78" s="8">
        <f t="shared" si="12"/>
        <v>35.185411015156845</v>
      </c>
      <c r="H78" s="9">
        <f>1.25*H77</f>
        <v>663.8794224624711</v>
      </c>
      <c r="I78" s="9"/>
      <c r="J78" s="8"/>
      <c r="K78" s="8"/>
    </row>
  </sheetData>
  <conditionalFormatting sqref="L6:L15">
    <cfRule type="expression" dxfId="4" priority="2">
      <formula>$M5=$M$16</formula>
    </cfRule>
  </conditionalFormatting>
  <conditionalFormatting sqref="M6:V15">
    <cfRule type="cellIs" dxfId="3" priority="1" operator="equal">
      <formula>$W$16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10A0-B6C8-48D0-ADB2-41247699636E}">
  <sheetPr>
    <tabColor rgb="FF92D050"/>
  </sheetPr>
  <dimension ref="A1:AI61"/>
  <sheetViews>
    <sheetView zoomScale="77" zoomScaleNormal="77" workbookViewId="0">
      <selection activeCell="B9" sqref="B9:B36"/>
    </sheetView>
  </sheetViews>
  <sheetFormatPr defaultColWidth="9.140625" defaultRowHeight="15.75" x14ac:dyDescent="0.25"/>
  <cols>
    <col min="1" max="1" width="9.140625" style="66"/>
    <col min="2" max="2" width="9.85546875" style="66" bestFit="1" customWidth="1"/>
    <col min="3" max="3" width="20" style="66" bestFit="1" customWidth="1"/>
    <col min="4" max="4" width="9.42578125" style="66" bestFit="1" customWidth="1"/>
    <col min="5" max="5" width="17.5703125" style="67" bestFit="1" customWidth="1"/>
    <col min="6" max="6" width="12.42578125" style="67" bestFit="1" customWidth="1"/>
    <col min="7" max="7" width="12.7109375" style="67" bestFit="1" customWidth="1"/>
    <col min="8" max="8" width="13.7109375" style="67" bestFit="1" customWidth="1"/>
    <col min="9" max="9" width="12.42578125" style="67" bestFit="1" customWidth="1"/>
    <col min="10" max="10" width="8" style="67" bestFit="1" customWidth="1"/>
    <col min="11" max="14" width="8" style="67" customWidth="1"/>
    <col min="15" max="15" width="26.42578125" style="67" customWidth="1"/>
    <col min="16" max="16" width="31.140625" style="67" customWidth="1"/>
    <col min="17" max="17" width="15.85546875" style="67" customWidth="1"/>
    <col min="18" max="18" width="8" style="67" customWidth="1"/>
    <col min="19" max="19" width="9.140625" style="66"/>
    <col min="20" max="20" width="13.42578125" style="66" bestFit="1" customWidth="1"/>
    <col min="21" max="21" width="14.7109375" style="66" bestFit="1" customWidth="1"/>
    <col min="22" max="16384" width="9.140625" style="66"/>
  </cols>
  <sheetData>
    <row r="1" spans="1:31" x14ac:dyDescent="0.25">
      <c r="A1" s="66" t="s">
        <v>48</v>
      </c>
      <c r="E1" s="66"/>
      <c r="F1" s="66"/>
      <c r="G1" s="66"/>
      <c r="H1" s="66"/>
      <c r="I1" s="66" t="s">
        <v>23</v>
      </c>
      <c r="J1" s="74">
        <v>0.58084717029428956</v>
      </c>
      <c r="K1" s="74"/>
      <c r="L1" s="74"/>
      <c r="M1" s="74"/>
      <c r="N1" s="74"/>
      <c r="O1" s="74"/>
      <c r="P1" s="74"/>
      <c r="Q1" s="74"/>
      <c r="R1" s="74"/>
      <c r="S1" s="67"/>
      <c r="T1" s="66" t="s">
        <v>44</v>
      </c>
      <c r="U1" s="67" t="s">
        <v>43</v>
      </c>
      <c r="V1" s="67" t="s">
        <v>42</v>
      </c>
    </row>
    <row r="2" spans="1:31" x14ac:dyDescent="0.25">
      <c r="A2" s="66" t="s">
        <v>41</v>
      </c>
      <c r="E2" s="66"/>
      <c r="F2" s="66"/>
      <c r="G2" s="66"/>
      <c r="H2" s="66"/>
      <c r="I2" s="66" t="s">
        <v>27</v>
      </c>
      <c r="J2" s="73">
        <v>0.83825157420564289</v>
      </c>
      <c r="K2" s="73"/>
      <c r="L2" s="73"/>
      <c r="M2" s="73"/>
      <c r="N2" s="73"/>
      <c r="O2" s="73"/>
      <c r="P2" s="73"/>
      <c r="Q2" s="73"/>
      <c r="R2" s="73"/>
      <c r="S2" s="67">
        <v>0</v>
      </c>
      <c r="T2" s="66">
        <v>0</v>
      </c>
      <c r="U2" s="67">
        <v>5</v>
      </c>
      <c r="V2" s="67">
        <v>-5</v>
      </c>
    </row>
    <row r="3" spans="1:31" x14ac:dyDescent="0.25">
      <c r="A3" s="66" t="s">
        <v>47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>
        <v>28</v>
      </c>
      <c r="T3" s="66">
        <v>0</v>
      </c>
      <c r="U3" s="67">
        <v>5</v>
      </c>
      <c r="V3" s="67">
        <v>-5</v>
      </c>
    </row>
    <row r="4" spans="1:31" ht="16.5" x14ac:dyDescent="0.3">
      <c r="A4" s="66" t="s">
        <v>40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20"/>
    </row>
    <row r="5" spans="1:31" x14ac:dyDescent="0.25"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>
        <v>0.55000000000000004</v>
      </c>
      <c r="T5" s="66">
        <v>0.75</v>
      </c>
      <c r="U5" s="66">
        <v>0.01</v>
      </c>
    </row>
    <row r="6" spans="1:31" x14ac:dyDescent="0.25">
      <c r="S6" s="66">
        <v>0.01</v>
      </c>
    </row>
    <row r="7" spans="1:31" ht="16.5" x14ac:dyDescent="0.3">
      <c r="A7" s="67" t="s">
        <v>31</v>
      </c>
      <c r="B7" s="71" t="s">
        <v>0</v>
      </c>
      <c r="C7" s="27" t="s">
        <v>15</v>
      </c>
      <c r="D7" s="27" t="s">
        <v>5</v>
      </c>
      <c r="E7" s="83" t="s">
        <v>16</v>
      </c>
      <c r="F7" s="83" t="s">
        <v>57</v>
      </c>
      <c r="G7" s="83" t="s">
        <v>2</v>
      </c>
      <c r="H7" s="83" t="s">
        <v>19</v>
      </c>
      <c r="I7" s="83" t="s">
        <v>45</v>
      </c>
      <c r="J7" s="27" t="s">
        <v>1</v>
      </c>
      <c r="K7" s="83" t="s">
        <v>21</v>
      </c>
      <c r="L7" s="27" t="s">
        <v>22</v>
      </c>
      <c r="M7" s="27" t="s">
        <v>39</v>
      </c>
      <c r="N7" s="27" t="s">
        <v>7</v>
      </c>
      <c r="O7" s="21" t="s">
        <v>33</v>
      </c>
      <c r="P7" s="21"/>
      <c r="Q7" s="21"/>
      <c r="R7" s="68"/>
    </row>
    <row r="8" spans="1:31" ht="16.5" x14ac:dyDescent="0.3">
      <c r="A8" s="66">
        <v>0</v>
      </c>
      <c r="C8" s="84">
        <f>B9</f>
        <v>21</v>
      </c>
      <c r="D8" s="85">
        <f>(B36-B9)/(A36-1)</f>
        <v>2.4814814814814814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86" t="str">
        <f ca="1">_xlfn.FORMULATEXT(C8)</f>
        <v>=B9</v>
      </c>
      <c r="P8" s="87" t="str">
        <f ca="1">_xlfn.FORMULATEXT(D8)</f>
        <v>=(B36-B9)/(A36-1)</v>
      </c>
      <c r="Q8" s="88"/>
      <c r="T8" s="89">
        <f>K36</f>
        <v>6.0385065901810728</v>
      </c>
      <c r="U8" s="20">
        <f>T5</f>
        <v>0.75</v>
      </c>
      <c r="V8" s="20">
        <f t="shared" ref="V8:AE8" si="0">U8+$U$5</f>
        <v>0.76</v>
      </c>
      <c r="W8" s="20">
        <f t="shared" si="0"/>
        <v>0.77</v>
      </c>
      <c r="X8" s="20">
        <f t="shared" si="0"/>
        <v>0.78</v>
      </c>
      <c r="Y8" s="20">
        <f t="shared" si="0"/>
        <v>0.79</v>
      </c>
      <c r="Z8" s="20">
        <f t="shared" si="0"/>
        <v>0.8</v>
      </c>
      <c r="AA8" s="20">
        <f t="shared" si="0"/>
        <v>0.81</v>
      </c>
      <c r="AB8" s="20">
        <f t="shared" si="0"/>
        <v>0.82000000000000006</v>
      </c>
      <c r="AC8" s="20">
        <f t="shared" si="0"/>
        <v>0.83000000000000007</v>
      </c>
      <c r="AD8" s="20">
        <f t="shared" si="0"/>
        <v>0.84000000000000008</v>
      </c>
      <c r="AE8" s="20">
        <f t="shared" si="0"/>
        <v>0.85000000000000009</v>
      </c>
    </row>
    <row r="9" spans="1:31" ht="16.5" x14ac:dyDescent="0.3">
      <c r="A9" s="70">
        <v>1</v>
      </c>
      <c r="B9" s="72">
        <f>[2]Prac.ExpoSmoo!B8</f>
        <v>21</v>
      </c>
      <c r="C9" s="49">
        <f>(1-$J$1)*E9+$J$1*B9</f>
        <v>22.040119984825282</v>
      </c>
      <c r="D9" s="51">
        <f>(1-$J$2)*D8+$J$2*(C9-C8)</f>
        <v>1.2732579379100204</v>
      </c>
      <c r="E9" s="90">
        <f>C8+D8</f>
        <v>23.481481481481481</v>
      </c>
      <c r="F9" s="91">
        <f>B9-E9</f>
        <v>-2.481481481481481</v>
      </c>
      <c r="G9" s="91">
        <f>ABS(F9)</f>
        <v>2.481481481481481</v>
      </c>
      <c r="H9" s="91">
        <f>(B9-E9)^2</f>
        <v>6.1577503429355254</v>
      </c>
      <c r="I9" s="92">
        <f t="shared" ref="I9:I36" si="1">G9/B9</f>
        <v>0.11816578483245148</v>
      </c>
      <c r="J9" s="36">
        <f>AVERAGE(G$3:G9)</f>
        <v>2.481481481481481</v>
      </c>
      <c r="K9" s="36">
        <f>AVERAGE(H$3:H9)</f>
        <v>6.1577503429355254</v>
      </c>
      <c r="L9" s="36">
        <f>AVERAGE(I$3:I9)</f>
        <v>0.11816578483245148</v>
      </c>
      <c r="M9" s="28">
        <f>SUM(F$3:F9)</f>
        <v>-2.481481481481481</v>
      </c>
      <c r="N9" s="27">
        <f>M9/J9</f>
        <v>-1</v>
      </c>
      <c r="O9" s="93" t="str">
        <f ca="1">_xlfn.FORMULATEXT(C9)</f>
        <v>=(1-$J$1)*E9+$J$1*B9</v>
      </c>
      <c r="P9" s="94" t="str">
        <f ca="1">_xlfn.FORMULATEXT(D9)</f>
        <v>=(1-$J$2)*D8+$J$2*(C9-C8)</v>
      </c>
      <c r="Q9" s="95" t="str">
        <f ca="1">_xlfn.FORMULATEXT(E9)</f>
        <v>=C8+D8</v>
      </c>
      <c r="R9" s="69"/>
      <c r="T9" s="20">
        <f>S5</f>
        <v>0.55000000000000004</v>
      </c>
      <c r="U9" s="20">
        <f t="dataTable" ref="U9:AE19" dt2D="1" dtr="1" r1="J2" r2="J1"/>
        <v>6.1331326332983389</v>
      </c>
      <c r="V9" s="20">
        <v>6.1220479179160607</v>
      </c>
      <c r="W9" s="66">
        <v>6.1117611945387651</v>
      </c>
      <c r="X9" s="66">
        <v>6.1022574498032753</v>
      </c>
      <c r="Y9" s="66">
        <v>6.0935223006305135</v>
      </c>
      <c r="Z9" s="66">
        <v>6.0855419854189696</v>
      </c>
      <c r="AA9" s="66">
        <v>6.0783033539501927</v>
      </c>
      <c r="AB9" s="66">
        <v>6.0717938556960354</v>
      </c>
      <c r="AC9" s="66">
        <v>6.0660015263263558</v>
      </c>
      <c r="AD9" s="66">
        <v>6.0609149723072671</v>
      </c>
      <c r="AE9" s="66">
        <v>6.0565233535588998</v>
      </c>
    </row>
    <row r="10" spans="1:31" ht="16.5" x14ac:dyDescent="0.3">
      <c r="A10" s="70">
        <v>2</v>
      </c>
      <c r="B10" s="72">
        <f>[2]Prac.ExpoSmoo!B9</f>
        <v>28</v>
      </c>
      <c r="C10" s="65">
        <f>(1-$J$1)*E10+$J$1*B10</f>
        <v>26.035589094553249</v>
      </c>
      <c r="D10" s="36">
        <f>(1-$J$2)*D9+$J$2*(C10-C9)</f>
        <v>3.5551557380066017</v>
      </c>
      <c r="E10" s="91">
        <f>C9+D9</f>
        <v>23.313377922735302</v>
      </c>
      <c r="F10" s="91">
        <f t="shared" ref="F10:F36" si="2">B10-E10</f>
        <v>4.6866220772646976</v>
      </c>
      <c r="G10" s="91">
        <f t="shared" ref="G10:G36" si="3">ABS(F10)</f>
        <v>4.6866220772646976</v>
      </c>
      <c r="H10" s="91">
        <f t="shared" ref="H10:H36" si="4">(B10-E10)^2</f>
        <v>21.96442649510487</v>
      </c>
      <c r="I10" s="92">
        <f t="shared" si="1"/>
        <v>0.16737935990231062</v>
      </c>
      <c r="J10" s="36">
        <f>AVERAGE(G$3:G10)</f>
        <v>3.5840517793730893</v>
      </c>
      <c r="K10" s="36">
        <f>AVERAGE(H$3:H10)</f>
        <v>14.061088419020198</v>
      </c>
      <c r="L10" s="36">
        <f>AVERAGE(I$3:I10)</f>
        <v>0.14277257236738106</v>
      </c>
      <c r="M10" s="28">
        <f>SUM(F$3:F10)</f>
        <v>2.2051405957832166</v>
      </c>
      <c r="N10" s="27">
        <f t="shared" ref="N10:N36" si="5">M10/J10</f>
        <v>0.61526471477734412</v>
      </c>
      <c r="O10" s="92"/>
      <c r="P10" s="21"/>
      <c r="Q10" s="21"/>
      <c r="R10" s="69"/>
      <c r="T10" s="20">
        <f t="shared" ref="T10:T19" si="6">T9+$S$6</f>
        <v>0.56000000000000005</v>
      </c>
      <c r="U10" s="20">
        <v>6.1064408721603467</v>
      </c>
      <c r="V10" s="20">
        <v>6.0969417489312736</v>
      </c>
      <c r="W10" s="66">
        <v>6.0882377285857805</v>
      </c>
      <c r="X10" s="66">
        <v>6.0803142863005561</v>
      </c>
      <c r="Y10" s="66">
        <v>6.0731575258556054</v>
      </c>
      <c r="Z10" s="66">
        <v>6.0667541644862926</v>
      </c>
      <c r="AA10" s="66">
        <v>6.0610915166251305</v>
      </c>
      <c r="AB10" s="66">
        <v>6.0561574763183463</v>
      </c>
      <c r="AC10" s="66">
        <v>6.0519404981939404</v>
      </c>
      <c r="AD10" s="66">
        <v>6.0484295769339838</v>
      </c>
      <c r="AE10" s="66">
        <v>6.0456142252682818</v>
      </c>
    </row>
    <row r="11" spans="1:31" ht="16.5" x14ac:dyDescent="0.3">
      <c r="A11" s="70">
        <v>3</v>
      </c>
      <c r="B11" s="72">
        <f>[2]Prac.ExpoSmoo!B10</f>
        <v>32</v>
      </c>
      <c r="C11" s="65">
        <f t="shared" ref="C11:C35" si="7">(1-$J$1)*E11+$J$1*B11</f>
        <v>30.990153879084353</v>
      </c>
      <c r="D11" s="36">
        <f t="shared" ref="D11:D35" si="8">(1-$J$2)*D10+$J$2*(C11-C10)</f>
        <v>4.7282125742133836</v>
      </c>
      <c r="E11" s="91">
        <f t="shared" ref="E11:E35" si="9">C10+D10</f>
        <v>29.590744832559849</v>
      </c>
      <c r="F11" s="91">
        <f t="shared" si="2"/>
        <v>2.4092551674401506</v>
      </c>
      <c r="G11" s="91">
        <f t="shared" si="3"/>
        <v>2.4092551674401506</v>
      </c>
      <c r="H11" s="91">
        <f t="shared" si="4"/>
        <v>5.8045104618370678</v>
      </c>
      <c r="I11" s="92">
        <f t="shared" si="1"/>
        <v>7.5289223982504705E-2</v>
      </c>
      <c r="J11" s="36">
        <f>AVERAGE(G$3:G11)</f>
        <v>3.1924529087287765</v>
      </c>
      <c r="K11" s="92">
        <f>AVERAGE(H$3:H11)</f>
        <v>11.308895766625822</v>
      </c>
      <c r="L11" s="36">
        <f>AVERAGE(I$3:I11)</f>
        <v>0.12027812290575561</v>
      </c>
      <c r="M11" s="28">
        <f>SUM(F$3:F11)</f>
        <v>4.6143957632233672</v>
      </c>
      <c r="N11" s="27">
        <f t="shared" si="5"/>
        <v>1.4454076207691982</v>
      </c>
      <c r="O11" s="92"/>
      <c r="P11" s="21"/>
      <c r="Q11" s="21"/>
      <c r="R11" s="69"/>
      <c r="T11" s="20">
        <f t="shared" si="6"/>
        <v>0.57000000000000006</v>
      </c>
      <c r="U11" s="20">
        <v>6.0848333459192334</v>
      </c>
      <c r="V11" s="20">
        <v>6.0769177245502535</v>
      </c>
      <c r="W11" s="66">
        <v>6.0697948795778158</v>
      </c>
      <c r="X11" s="66">
        <v>6.0634507092314696</v>
      </c>
      <c r="Y11" s="66">
        <v>6.0578717279577265</v>
      </c>
      <c r="Z11" s="66">
        <v>6.05304504593503</v>
      </c>
      <c r="AA11" s="66">
        <v>6.048958347739644</v>
      </c>
      <c r="AB11" s="66">
        <v>6.0455998700199221</v>
      </c>
      <c r="AC11" s="66">
        <v>6.0429583781123961</v>
      </c>
      <c r="AD11" s="66">
        <v>6.0410231415955087</v>
      </c>
      <c r="AE11" s="66">
        <v>6.0397839088287828</v>
      </c>
    </row>
    <row r="12" spans="1:31" ht="16.5" x14ac:dyDescent="0.3">
      <c r="A12" s="70">
        <v>4</v>
      </c>
      <c r="B12" s="72">
        <f>[2]Prac.ExpoSmoo!B11</f>
        <v>34</v>
      </c>
      <c r="C12" s="65">
        <f t="shared" si="7"/>
        <v>34.720258161371106</v>
      </c>
      <c r="D12" s="36">
        <f t="shared" si="8"/>
        <v>3.8915467272781799</v>
      </c>
      <c r="E12" s="91">
        <f t="shared" si="9"/>
        <v>35.718366453297733</v>
      </c>
      <c r="F12" s="91">
        <f t="shared" si="2"/>
        <v>-1.7183664532977332</v>
      </c>
      <c r="G12" s="91">
        <f t="shared" si="3"/>
        <v>1.7183664532977332</v>
      </c>
      <c r="H12" s="91">
        <f t="shared" si="4"/>
        <v>2.9527832678190307</v>
      </c>
      <c r="I12" s="92">
        <f t="shared" si="1"/>
        <v>5.0540189802874502E-2</v>
      </c>
      <c r="J12" s="36">
        <f>AVERAGE(G$3:G12)</f>
        <v>2.8239312948710156</v>
      </c>
      <c r="K12" s="92">
        <f>AVERAGE(H$3:H12)</f>
        <v>9.2198676419241234</v>
      </c>
      <c r="L12" s="36">
        <f>AVERAGE(I$3:I12)</f>
        <v>0.10284363963003533</v>
      </c>
      <c r="M12" s="28">
        <f>SUM(F$3:F12)</f>
        <v>2.896029309925634</v>
      </c>
      <c r="N12" s="27">
        <f t="shared" si="5"/>
        <v>1.025531079734683</v>
      </c>
      <c r="O12" s="92"/>
      <c r="P12" s="21"/>
      <c r="Q12" s="21"/>
      <c r="R12" s="69"/>
      <c r="T12" s="20">
        <f t="shared" si="6"/>
        <v>0.58000000000000007</v>
      </c>
      <c r="U12" s="20">
        <v>6.0681314969110884</v>
      </c>
      <c r="V12" s="20">
        <v>6.0617974770762384</v>
      </c>
      <c r="W12" s="66">
        <v>6.0562542548903648</v>
      </c>
      <c r="X12" s="66">
        <v>6.0514880791705519</v>
      </c>
      <c r="Y12" s="66">
        <v>6.0474857947008989</v>
      </c>
      <c r="Z12" s="66">
        <v>6.0442348174261031</v>
      </c>
      <c r="AA12" s="66">
        <v>6.0417231091076218</v>
      </c>
      <c r="AB12" s="66">
        <v>6.0399391513523382</v>
      </c>
      <c r="AC12" s="66">
        <v>6.0388719189866444</v>
      </c>
      <c r="AD12" s="66">
        <v>6.0385108527990949</v>
      </c>
      <c r="AE12" s="66">
        <v>6.0388458317165279</v>
      </c>
    </row>
    <row r="13" spans="1:31" ht="16.5" x14ac:dyDescent="0.3">
      <c r="A13" s="70">
        <v>5</v>
      </c>
      <c r="B13" s="72">
        <f>[2]Prac.ExpoSmoo!B12</f>
        <v>36</v>
      </c>
      <c r="C13" s="65">
        <f t="shared" si="7"/>
        <v>37.094745409716552</v>
      </c>
      <c r="D13" s="36">
        <f t="shared" si="8"/>
        <v>2.6198692308992229</v>
      </c>
      <c r="E13" s="91">
        <f t="shared" si="9"/>
        <v>38.611804888649289</v>
      </c>
      <c r="F13" s="91">
        <f t="shared" si="2"/>
        <v>-2.6118048886492886</v>
      </c>
      <c r="G13" s="91">
        <f t="shared" si="3"/>
        <v>2.6118048886492886</v>
      </c>
      <c r="H13" s="91">
        <f t="shared" si="4"/>
        <v>6.821524776372323</v>
      </c>
      <c r="I13" s="92">
        <f t="shared" si="1"/>
        <v>7.255013579581357E-2</v>
      </c>
      <c r="J13" s="36">
        <f>AVERAGE(G$3:G13)</f>
        <v>2.7815060136266703</v>
      </c>
      <c r="K13" s="92">
        <f>AVERAGE(H$3:H13)</f>
        <v>8.7401990688137623</v>
      </c>
      <c r="L13" s="36">
        <f>AVERAGE(I$3:I13)</f>
        <v>9.6784938863190978E-2</v>
      </c>
      <c r="M13" s="28">
        <f>SUM(F$3:F13)</f>
        <v>0.2842244212763454</v>
      </c>
      <c r="N13" s="27">
        <f t="shared" si="5"/>
        <v>0.10218364435810046</v>
      </c>
      <c r="O13" s="92"/>
      <c r="P13" s="21"/>
      <c r="Q13" s="21"/>
      <c r="R13" s="69"/>
      <c r="T13" s="20">
        <f t="shared" si="6"/>
        <v>0.59000000000000008</v>
      </c>
      <c r="U13" s="20">
        <v>6.0561676015099568</v>
      </c>
      <c r="V13" s="20">
        <v>6.051413263108806</v>
      </c>
      <c r="W13" s="66">
        <v>6.0474479129135057</v>
      </c>
      <c r="X13" s="66">
        <v>6.0442580768629197</v>
      </c>
      <c r="Y13" s="66">
        <v>6.0418308513014312</v>
      </c>
      <c r="Z13" s="66">
        <v>6.0401538748357604</v>
      </c>
      <c r="AA13" s="66">
        <v>6.0392152999904019</v>
      </c>
      <c r="AB13" s="66">
        <v>6.0390037646080428</v>
      </c>
      <c r="AC13" s="66">
        <v>6.0395083629931232</v>
      </c>
      <c r="AD13" s="66">
        <v>6.0407186168372951</v>
      </c>
      <c r="AE13" s="66">
        <v>6.0426244459978511</v>
      </c>
    </row>
    <row r="14" spans="1:31" ht="16.5" x14ac:dyDescent="0.3">
      <c r="A14" s="70">
        <v>6</v>
      </c>
      <c r="B14" s="72">
        <f>[2]Prac.ExpoSmoo!B13</f>
        <v>37</v>
      </c>
      <c r="C14" s="65">
        <f t="shared" si="7"/>
        <v>38.137838408174659</v>
      </c>
      <c r="D14" s="36">
        <f t="shared" si="8"/>
        <v>1.2981340718854146</v>
      </c>
      <c r="E14" s="91">
        <f t="shared" si="9"/>
        <v>39.714614640615778</v>
      </c>
      <c r="F14" s="91">
        <f t="shared" si="2"/>
        <v>-2.7146146406157783</v>
      </c>
      <c r="G14" s="91">
        <f t="shared" si="3"/>
        <v>2.7146146406157783</v>
      </c>
      <c r="H14" s="91">
        <f t="shared" si="4"/>
        <v>7.3691326470455314</v>
      </c>
      <c r="I14" s="92">
        <f t="shared" si="1"/>
        <v>7.3367963259885899E-2</v>
      </c>
      <c r="J14" s="36">
        <f>AVERAGE(G$3:G14)</f>
        <v>2.7703574514581883</v>
      </c>
      <c r="K14" s="92">
        <f>AVERAGE(H$3:H14)</f>
        <v>8.5116879985190579</v>
      </c>
      <c r="L14" s="36">
        <f>AVERAGE(I$3:I14)</f>
        <v>9.2882109595973469E-2</v>
      </c>
      <c r="M14" s="28">
        <f>SUM(F$3:F14)</f>
        <v>-2.4303902193394329</v>
      </c>
      <c r="N14" s="27">
        <f t="shared" si="5"/>
        <v>-0.87728398299655796</v>
      </c>
      <c r="O14" s="92"/>
      <c r="P14" s="21"/>
      <c r="Q14" s="21"/>
      <c r="R14" s="69"/>
      <c r="T14" s="20">
        <f t="shared" si="6"/>
        <v>0.60000000000000009</v>
      </c>
      <c r="U14" s="20">
        <v>6.0487848568598706</v>
      </c>
      <c r="V14" s="20">
        <v>6.0456082096694175</v>
      </c>
      <c r="W14" s="66">
        <v>6.0432187742243739</v>
      </c>
      <c r="X14" s="66">
        <v>6.0416032838745632</v>
      </c>
      <c r="Y14" s="66">
        <v>6.0407490137407462</v>
      </c>
      <c r="Z14" s="66">
        <v>6.0406437501597328</v>
      </c>
      <c r="AA14" s="66">
        <v>6.0412757602687792</v>
      </c>
      <c r="AB14" s="66">
        <v>6.0426337617000181</v>
      </c>
      <c r="AC14" s="66">
        <v>6.0447068923965954</v>
      </c>
      <c r="AD14" s="66">
        <v>6.0474846805962157</v>
      </c>
      <c r="AE14" s="66">
        <v>6.0509570150513721</v>
      </c>
    </row>
    <row r="15" spans="1:31" ht="16.5" x14ac:dyDescent="0.3">
      <c r="A15" s="70">
        <v>7</v>
      </c>
      <c r="B15" s="72">
        <f>[2]Prac.ExpoSmoo!B14</f>
        <v>39</v>
      </c>
      <c r="C15" s="65">
        <f t="shared" si="7"/>
        <v>39.182739098690995</v>
      </c>
      <c r="D15" s="36">
        <f t="shared" si="8"/>
        <v>1.0858607913113665</v>
      </c>
      <c r="E15" s="91">
        <f t="shared" si="9"/>
        <v>39.435972480060073</v>
      </c>
      <c r="F15" s="91">
        <f t="shared" si="2"/>
        <v>-0.43597248006007305</v>
      </c>
      <c r="G15" s="91">
        <f t="shared" si="3"/>
        <v>0.43597248006007305</v>
      </c>
      <c r="H15" s="91">
        <f t="shared" si="4"/>
        <v>0.19007200336973079</v>
      </c>
      <c r="I15" s="92">
        <f t="shared" si="1"/>
        <v>1.1178781540001874E-2</v>
      </c>
      <c r="J15" s="36">
        <f>AVERAGE(G$3:G15)</f>
        <v>2.4368738841156001</v>
      </c>
      <c r="K15" s="92">
        <f>AVERAGE(H$3:H15)</f>
        <v>7.3228857134977252</v>
      </c>
      <c r="L15" s="36">
        <f>AVERAGE(I$3:I15)</f>
        <v>8.1210205587977521E-2</v>
      </c>
      <c r="M15" s="28">
        <f>SUM(F$3:F15)</f>
        <v>-2.8663626993995059</v>
      </c>
      <c r="N15" s="27">
        <f t="shared" si="5"/>
        <v>-1.1762458115224856</v>
      </c>
      <c r="O15" s="92"/>
      <c r="P15" s="21"/>
      <c r="Q15" s="21"/>
      <c r="R15" s="69"/>
      <c r="T15" s="20">
        <f t="shared" si="6"/>
        <v>0.6100000000000001</v>
      </c>
      <c r="U15" s="20">
        <v>6.0458377233080736</v>
      </c>
      <c r="V15" s="20">
        <v>6.0442367959931165</v>
      </c>
      <c r="W15" s="66">
        <v>6.0434212454101157</v>
      </c>
      <c r="X15" s="66">
        <v>6.043377950024726</v>
      </c>
      <c r="Y15" s="66">
        <v>6.0440943002878971</v>
      </c>
      <c r="Z15" s="66">
        <v>6.0455581665165843</v>
      </c>
      <c r="AA15" s="66">
        <v>6.0477578672456556</v>
      </c>
      <c r="AB15" s="66">
        <v>6.0506821380354054</v>
      </c>
      <c r="AC15" s="66">
        <v>6.0543201007524159</v>
      </c>
      <c r="AD15" s="66">
        <v>6.0586612333687944</v>
      </c>
      <c r="AE15" s="66">
        <v>6.0636953403423863</v>
      </c>
    </row>
    <row r="16" spans="1:31" ht="16.5" x14ac:dyDescent="0.3">
      <c r="A16" s="70">
        <v>8</v>
      </c>
      <c r="B16" s="72">
        <f>[2]Prac.ExpoSmoo!B15</f>
        <v>40</v>
      </c>
      <c r="C16" s="65">
        <f t="shared" si="7"/>
        <v>40.112584403953136</v>
      </c>
      <c r="D16" s="36">
        <f t="shared" si="8"/>
        <v>0.95508056453014478</v>
      </c>
      <c r="E16" s="91">
        <f t="shared" si="9"/>
        <v>40.268599890002363</v>
      </c>
      <c r="F16" s="91">
        <f t="shared" si="2"/>
        <v>-0.2685998900023634</v>
      </c>
      <c r="G16" s="91">
        <f t="shared" si="3"/>
        <v>0.2685998900023634</v>
      </c>
      <c r="H16" s="91">
        <f t="shared" si="4"/>
        <v>7.2145900909281718E-2</v>
      </c>
      <c r="I16" s="92">
        <f t="shared" si="1"/>
        <v>6.7149972500590849E-3</v>
      </c>
      <c r="J16" s="36">
        <f>AVERAGE(G$3:G16)</f>
        <v>2.1658396348514457</v>
      </c>
      <c r="K16" s="92">
        <f>AVERAGE(H$3:H16)</f>
        <v>6.4165432369241699</v>
      </c>
      <c r="L16" s="36">
        <f>AVERAGE(I$3:I16)</f>
        <v>7.1898304545737715E-2</v>
      </c>
      <c r="M16" s="28">
        <f>SUM(F$3:F16)</f>
        <v>-3.1349625894018693</v>
      </c>
      <c r="N16" s="27">
        <f t="shared" si="5"/>
        <v>-1.4474583154522866</v>
      </c>
      <c r="O16" s="92"/>
      <c r="P16" s="21"/>
      <c r="Q16" s="21"/>
      <c r="R16" s="69"/>
      <c r="T16" s="20">
        <f t="shared" si="6"/>
        <v>0.62000000000000011</v>
      </c>
      <c r="U16" s="20">
        <v>6.0471924256158527</v>
      </c>
      <c r="V16" s="20">
        <v>6.0471654722979968</v>
      </c>
      <c r="W16" s="66">
        <v>6.0479219557506223</v>
      </c>
      <c r="X16" s="66">
        <v>6.0494488473770014</v>
      </c>
      <c r="Y16" s="66">
        <v>6.0517336012438046</v>
      </c>
      <c r="Z16" s="66">
        <v>6.0547641211577039</v>
      </c>
      <c r="AA16" s="66">
        <v>6.0585287285259488</v>
      </c>
      <c r="AB16" s="66">
        <v>6.0630161309916941</v>
      </c>
      <c r="AC16" s="66">
        <v>6.0682153918618127</v>
      </c>
      <c r="AD16" s="66">
        <v>6.0741159003656309</v>
      </c>
      <c r="AE16" s="66">
        <v>6.0807073427983989</v>
      </c>
    </row>
    <row r="17" spans="1:35" ht="16.5" x14ac:dyDescent="0.3">
      <c r="A17" s="70">
        <v>9</v>
      </c>
      <c r="B17" s="72">
        <f>[2]Prac.ExpoSmoo!B16</f>
        <v>40</v>
      </c>
      <c r="C17" s="65">
        <f t="shared" si="7"/>
        <v>40.447514792717428</v>
      </c>
      <c r="D17" s="36">
        <f t="shared" si="8"/>
        <v>0.43523870345051241</v>
      </c>
      <c r="E17" s="91">
        <f t="shared" si="9"/>
        <v>41.067664968483278</v>
      </c>
      <c r="F17" s="91">
        <f t="shared" si="2"/>
        <v>-1.0676649684832782</v>
      </c>
      <c r="G17" s="91">
        <f t="shared" si="3"/>
        <v>1.0676649684832782</v>
      </c>
      <c r="H17" s="91">
        <f t="shared" si="4"/>
        <v>1.1399084849263994</v>
      </c>
      <c r="I17" s="92">
        <f t="shared" si="1"/>
        <v>2.6691624212081953E-2</v>
      </c>
      <c r="J17" s="36">
        <f>AVERAGE(G$3:G17)</f>
        <v>2.0438202274772048</v>
      </c>
      <c r="K17" s="92">
        <f>AVERAGE(H$3:H17)</f>
        <v>5.8302504867021954</v>
      </c>
      <c r="L17" s="36">
        <f>AVERAGE(I$3:I17)</f>
        <v>6.6875340064220412E-2</v>
      </c>
      <c r="M17" s="28">
        <f>SUM(F$3:F17)</f>
        <v>-4.2026275578851475</v>
      </c>
      <c r="N17" s="27">
        <f t="shared" si="5"/>
        <v>-2.0562608694174012</v>
      </c>
      <c r="O17" s="92"/>
      <c r="P17" s="21"/>
      <c r="Q17" s="21"/>
      <c r="R17" s="69"/>
      <c r="T17" s="20">
        <f t="shared" si="6"/>
        <v>0.63000000000000012</v>
      </c>
      <c r="U17" s="20">
        <v>6.0527275336626749</v>
      </c>
      <c r="V17" s="20">
        <v>6.054273335914659</v>
      </c>
      <c r="W17" s="66">
        <v>6.056600527369107</v>
      </c>
      <c r="X17" s="66">
        <v>6.0596961321769225</v>
      </c>
      <c r="Y17" s="66">
        <v>6.0635476296198929</v>
      </c>
      <c r="Z17" s="66">
        <v>6.0681429210512912</v>
      </c>
      <c r="AA17" s="66">
        <v>6.0734702979081234</v>
      </c>
      <c r="AB17" s="66">
        <v>6.0795184107858473</v>
      </c>
      <c r="AC17" s="66">
        <v>6.0862762395886758</v>
      </c>
      <c r="AD17" s="66">
        <v>6.0937330647848835</v>
      </c>
      <c r="AE17" s="66">
        <v>6.1018784398080816</v>
      </c>
    </row>
    <row r="18" spans="1:35" ht="16.5" x14ac:dyDescent="0.3">
      <c r="A18" s="70">
        <v>10</v>
      </c>
      <c r="B18" s="72">
        <f>[2]Prac.ExpoSmoo!B17</f>
        <v>40</v>
      </c>
      <c r="C18" s="65">
        <f t="shared" si="7"/>
        <v>40.370008625851405</v>
      </c>
      <c r="D18" s="36">
        <f t="shared" si="8"/>
        <v>5.4295087418085169E-3</v>
      </c>
      <c r="E18" s="91">
        <f t="shared" si="9"/>
        <v>40.882753496167943</v>
      </c>
      <c r="F18" s="91">
        <f t="shared" si="2"/>
        <v>-0.8827534961679433</v>
      </c>
      <c r="G18" s="91">
        <f t="shared" si="3"/>
        <v>0.8827534961679433</v>
      </c>
      <c r="H18" s="91">
        <f t="shared" si="4"/>
        <v>0.77925373499672712</v>
      </c>
      <c r="I18" s="92">
        <f t="shared" si="1"/>
        <v>2.2068837404198582E-2</v>
      </c>
      <c r="J18" s="36">
        <f>AVERAGE(G$3:G18)</f>
        <v>1.9277135543462787</v>
      </c>
      <c r="K18" s="92">
        <f>AVERAGE(H$3:H18)</f>
        <v>5.3251508115316488</v>
      </c>
      <c r="L18" s="36">
        <f>AVERAGE(I$3:I18)</f>
        <v>6.2394689798218231E-2</v>
      </c>
      <c r="M18" s="28">
        <f>SUM(F$3:F18)</f>
        <v>-5.0853810540530908</v>
      </c>
      <c r="N18" s="27">
        <f t="shared" si="5"/>
        <v>-2.6380377118724114</v>
      </c>
      <c r="O18" s="92"/>
      <c r="P18" s="21"/>
      <c r="Q18" s="21"/>
      <c r="R18" s="69"/>
      <c r="T18" s="20">
        <f t="shared" si="6"/>
        <v>0.64000000000000012</v>
      </c>
      <c r="U18" s="20">
        <v>6.0623345597426015</v>
      </c>
      <c r="V18" s="20">
        <v>6.0654528025447672</v>
      </c>
      <c r="W18" s="66">
        <v>6.0693503177516224</v>
      </c>
      <c r="X18" s="66">
        <v>6.0740141552236411</v>
      </c>
      <c r="Y18" s="66">
        <v>6.0794317952654877</v>
      </c>
      <c r="Z18" s="66">
        <v>6.0855911160061984</v>
      </c>
      <c r="AA18" s="66">
        <v>6.0924803621089998</v>
      </c>
      <c r="AB18" s="66">
        <v>6.100088114797404</v>
      </c>
      <c r="AC18" s="66">
        <v>6.1084032632024323</v>
      </c>
      <c r="AD18" s="66">
        <v>6.1174149770496058</v>
      </c>
      <c r="AE18" s="66">
        <v>6.1271126807117549</v>
      </c>
    </row>
    <row r="19" spans="1:35" ht="16.5" x14ac:dyDescent="0.3">
      <c r="A19" s="70">
        <v>11</v>
      </c>
      <c r="B19" s="72">
        <f>[2]Prac.ExpoSmoo!B18</f>
        <v>41</v>
      </c>
      <c r="C19" s="65">
        <f t="shared" si="7"/>
        <v>40.738213126788466</v>
      </c>
      <c r="D19" s="36">
        <f t="shared" si="8"/>
        <v>0.30952621703191885</v>
      </c>
      <c r="E19" s="91">
        <f t="shared" si="9"/>
        <v>40.37543813459321</v>
      </c>
      <c r="F19" s="91">
        <f t="shared" si="2"/>
        <v>0.62456186540678971</v>
      </c>
      <c r="G19" s="91">
        <f t="shared" si="3"/>
        <v>0.62456186540678971</v>
      </c>
      <c r="H19" s="91">
        <f t="shared" si="4"/>
        <v>0.39007752372040888</v>
      </c>
      <c r="I19" s="92">
        <f t="shared" si="1"/>
        <v>1.5233216229433895E-2</v>
      </c>
      <c r="J19" s="36">
        <f>AVERAGE(G$3:G19)</f>
        <v>1.8092452189881434</v>
      </c>
      <c r="K19" s="92">
        <f>AVERAGE(H$3:H19)</f>
        <v>4.8765077853669903</v>
      </c>
      <c r="L19" s="36">
        <f>AVERAGE(I$3:I19)</f>
        <v>5.8107283110146922E-2</v>
      </c>
      <c r="M19" s="28">
        <f>SUM(F$3:F19)</f>
        <v>-4.4608191886463011</v>
      </c>
      <c r="N19" s="27">
        <f t="shared" si="5"/>
        <v>-2.465569145536338</v>
      </c>
      <c r="O19" s="92"/>
      <c r="P19" s="21"/>
      <c r="Q19" s="21"/>
      <c r="R19" s="69"/>
      <c r="T19" s="20">
        <f t="shared" si="6"/>
        <v>0.65000000000000013</v>
      </c>
      <c r="U19" s="20">
        <v>6.0759185242819447</v>
      </c>
      <c r="V19" s="20">
        <v>6.0806102258275079</v>
      </c>
      <c r="W19" s="66">
        <v>6.0860790895452714</v>
      </c>
      <c r="X19" s="66">
        <v>6.0923121776842182</v>
      </c>
      <c r="Y19" s="66">
        <v>6.0992969619063695</v>
      </c>
      <c r="Z19" s="66">
        <v>6.1070212915911481</v>
      </c>
      <c r="AA19" s="66">
        <v>6.1154733636944982</v>
      </c>
      <c r="AB19" s="66">
        <v>6.1246416941429578</v>
      </c>
      <c r="AC19" s="66">
        <v>6.1345150907567243</v>
      </c>
      <c r="AD19" s="66">
        <v>6.1450826277076303</v>
      </c>
      <c r="AE19" s="66">
        <v>6.1563336215229674</v>
      </c>
    </row>
    <row r="20" spans="1:35" ht="16.5" x14ac:dyDescent="0.3">
      <c r="A20" s="70">
        <v>12</v>
      </c>
      <c r="B20" s="72">
        <f>[2]Prac.ExpoSmoo!B19</f>
        <v>43</v>
      </c>
      <c r="C20" s="65">
        <f t="shared" si="7"/>
        <v>42.181704421639189</v>
      </c>
      <c r="D20" s="36">
        <f t="shared" si="8"/>
        <v>1.260074228607756</v>
      </c>
      <c r="E20" s="91">
        <f t="shared" si="9"/>
        <v>41.047739343820382</v>
      </c>
      <c r="F20" s="91">
        <f t="shared" si="2"/>
        <v>1.9522606561796181</v>
      </c>
      <c r="G20" s="91">
        <f t="shared" si="3"/>
        <v>1.9522606561796181</v>
      </c>
      <c r="H20" s="91">
        <f t="shared" si="4"/>
        <v>3.811321669666873</v>
      </c>
      <c r="I20" s="92">
        <f t="shared" si="1"/>
        <v>4.5401410608828324E-2</v>
      </c>
      <c r="J20" s="36">
        <f>AVERAGE(G$3:G20)</f>
        <v>1.8211631720874328</v>
      </c>
      <c r="K20" s="92">
        <f>AVERAGE(H$3:H20)</f>
        <v>4.7877422757253143</v>
      </c>
      <c r="L20" s="36">
        <f>AVERAGE(I$3:I20)</f>
        <v>5.70484604017037E-2</v>
      </c>
      <c r="M20" s="28">
        <f>SUM(F$3:F20)</f>
        <v>-2.508558532466683</v>
      </c>
      <c r="N20" s="27">
        <f t="shared" si="5"/>
        <v>-1.3774485290032259</v>
      </c>
      <c r="O20" s="92"/>
      <c r="P20" s="21"/>
      <c r="Q20" s="21"/>
      <c r="R20" s="69"/>
      <c r="T20" s="20"/>
    </row>
    <row r="21" spans="1:35" ht="16.5" x14ac:dyDescent="0.3">
      <c r="A21" s="70">
        <v>13</v>
      </c>
      <c r="B21" s="72">
        <f>[2]Prac.ExpoSmoo!B20</f>
        <v>44</v>
      </c>
      <c r="C21" s="65">
        <f t="shared" si="7"/>
        <v>43.766019941648864</v>
      </c>
      <c r="D21" s="36">
        <f t="shared" si="8"/>
        <v>1.5318700015478848</v>
      </c>
      <c r="E21" s="91">
        <f t="shared" si="9"/>
        <v>43.441778650246945</v>
      </c>
      <c r="F21" s="91">
        <f t="shared" si="2"/>
        <v>0.5582213497530546</v>
      </c>
      <c r="G21" s="91">
        <f t="shared" si="3"/>
        <v>0.5582213497530546</v>
      </c>
      <c r="H21" s="91">
        <f t="shared" si="4"/>
        <v>0.31161107532012211</v>
      </c>
      <c r="I21" s="92">
        <f t="shared" si="1"/>
        <v>1.2686848858023968E-2</v>
      </c>
      <c r="J21" s="36">
        <f>AVERAGE(G$3:G21)</f>
        <v>1.7240138011386346</v>
      </c>
      <c r="K21" s="92">
        <f>AVERAGE(H$3:H21)</f>
        <v>4.443424491078761</v>
      </c>
      <c r="L21" s="36">
        <f>AVERAGE(I$3:I21)</f>
        <v>5.363602874449757E-2</v>
      </c>
      <c r="M21" s="28">
        <f>SUM(F$3:F21)</f>
        <v>-1.9503371827136284</v>
      </c>
      <c r="N21" s="27">
        <f t="shared" si="5"/>
        <v>-1.1312770126466025</v>
      </c>
      <c r="O21" s="92"/>
      <c r="P21" s="21"/>
      <c r="Q21" s="21"/>
      <c r="R21" s="69"/>
      <c r="T21" s="20"/>
      <c r="U21" s="20">
        <f>MIN(U9:AE19)</f>
        <v>6.0385108527990949</v>
      </c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5" ht="16.5" x14ac:dyDescent="0.3">
      <c r="A22" s="70">
        <v>14</v>
      </c>
      <c r="B22" s="72">
        <f>[2]Prac.ExpoSmoo!B21</f>
        <v>44</v>
      </c>
      <c r="C22" s="65">
        <f t="shared" si="7"/>
        <v>44.544014242337497</v>
      </c>
      <c r="D22" s="36">
        <f t="shared" si="8"/>
        <v>0.8999325085472345</v>
      </c>
      <c r="E22" s="91">
        <f t="shared" si="9"/>
        <v>45.297889943196751</v>
      </c>
      <c r="F22" s="91">
        <f t="shared" si="2"/>
        <v>-1.2978899431967506</v>
      </c>
      <c r="G22" s="91">
        <f t="shared" si="3"/>
        <v>1.2978899431967506</v>
      </c>
      <c r="H22" s="91">
        <f t="shared" si="4"/>
        <v>1.6845183046512644</v>
      </c>
      <c r="I22" s="92">
        <f t="shared" si="1"/>
        <v>2.9497498709017057E-2</v>
      </c>
      <c r="J22" s="36">
        <f>AVERAGE(G$3:G22)</f>
        <v>1.6935763827142143</v>
      </c>
      <c r="K22" s="92">
        <f>AVERAGE(H$3:H22)</f>
        <v>4.2463597634767973</v>
      </c>
      <c r="L22" s="36">
        <f>AVERAGE(I$3:I22)</f>
        <v>5.191184802767753E-2</v>
      </c>
      <c r="M22" s="28">
        <f>SUM(F$3:F22)</f>
        <v>-3.248227125910379</v>
      </c>
      <c r="N22" s="27">
        <f t="shared" si="5"/>
        <v>-1.9179690736502832</v>
      </c>
      <c r="O22" s="92"/>
      <c r="P22" s="21"/>
      <c r="Q22" s="21"/>
      <c r="R22" s="69"/>
      <c r="T22" s="20"/>
      <c r="V22" s="20"/>
    </row>
    <row r="23" spans="1:35" ht="16.5" x14ac:dyDescent="0.3">
      <c r="A23" s="70">
        <v>15</v>
      </c>
      <c r="B23" s="72">
        <f>[2]Prac.ExpoSmoo!B22</f>
        <v>45</v>
      </c>
      <c r="C23" s="65">
        <f t="shared" si="7"/>
        <v>45.186081536871995</v>
      </c>
      <c r="D23" s="36">
        <f t="shared" si="8"/>
        <v>0.68377658696818389</v>
      </c>
      <c r="E23" s="91">
        <f t="shared" si="9"/>
        <v>45.443946750884734</v>
      </c>
      <c r="F23" s="91">
        <f t="shared" si="2"/>
        <v>-0.44394675088473434</v>
      </c>
      <c r="G23" s="91">
        <f t="shared" si="3"/>
        <v>0.44394675088473434</v>
      </c>
      <c r="H23" s="91">
        <f t="shared" si="4"/>
        <v>0.19708871762111238</v>
      </c>
      <c r="I23" s="92">
        <f t="shared" si="1"/>
        <v>9.865483352994097E-3</v>
      </c>
      <c r="J23" s="36">
        <f>AVERAGE(G$3:G23)</f>
        <v>1.610267740592249</v>
      </c>
      <c r="K23" s="92">
        <f>AVERAGE(H$3:H23)</f>
        <v>3.9764083604197515</v>
      </c>
      <c r="L23" s="36">
        <f>AVERAGE(I$3:I23)</f>
        <v>4.9108757049365306E-2</v>
      </c>
      <c r="M23" s="28">
        <f>SUM(F$3:F23)</f>
        <v>-3.6921738767951133</v>
      </c>
      <c r="N23" s="27">
        <f t="shared" si="5"/>
        <v>-2.2928943949638767</v>
      </c>
      <c r="O23" s="92"/>
      <c r="P23" s="21"/>
      <c r="Q23" s="21"/>
      <c r="R23" s="69"/>
      <c r="T23" s="20"/>
      <c r="U23" s="20"/>
      <c r="V23" s="20"/>
    </row>
    <row r="24" spans="1:35" ht="16.5" x14ac:dyDescent="0.3">
      <c r="A24" s="70">
        <v>16</v>
      </c>
      <c r="B24" s="72">
        <f>[2]Prac.ExpoSmoo!B23</f>
        <v>46</v>
      </c>
      <c r="C24" s="65">
        <f t="shared" si="7"/>
        <v>45.945450664344399</v>
      </c>
      <c r="D24" s="36">
        <f t="shared" si="8"/>
        <v>0.74714215304404996</v>
      </c>
      <c r="E24" s="91">
        <f t="shared" si="9"/>
        <v>45.869858123840181</v>
      </c>
      <c r="F24" s="91">
        <f t="shared" si="2"/>
        <v>0.13014187615981854</v>
      </c>
      <c r="G24" s="91">
        <f t="shared" si="3"/>
        <v>0.13014187615981854</v>
      </c>
      <c r="H24" s="91">
        <f t="shared" si="4"/>
        <v>1.6936907930397545E-2</v>
      </c>
      <c r="I24" s="92">
        <f t="shared" si="1"/>
        <v>2.8291712208656202E-3</v>
      </c>
      <c r="J24" s="36">
        <f>AVERAGE(G$3:G24)</f>
        <v>1.5177598740652221</v>
      </c>
      <c r="K24" s="92">
        <f>AVERAGE(H$3:H24)</f>
        <v>3.728941394639167</v>
      </c>
      <c r="L24" s="36">
        <f>AVERAGE(I$3:I24)</f>
        <v>4.621628293508407E-2</v>
      </c>
      <c r="M24" s="28">
        <f>SUM(F$3:F24)</f>
        <v>-3.5620320006352948</v>
      </c>
      <c r="N24" s="27">
        <f t="shared" si="5"/>
        <v>-2.3469008909127513</v>
      </c>
      <c r="O24" s="92"/>
      <c r="P24" s="24"/>
      <c r="Q24" s="24"/>
      <c r="R24" s="69"/>
      <c r="T24" s="20"/>
      <c r="U24" s="20"/>
      <c r="V24" s="20"/>
    </row>
    <row r="25" spans="1:35" ht="16.5" x14ac:dyDescent="0.3">
      <c r="A25" s="70">
        <v>17</v>
      </c>
      <c r="B25" s="72">
        <f>[2]Prac.ExpoSmoo!B24</f>
        <v>48</v>
      </c>
      <c r="C25" s="65">
        <f t="shared" si="7"/>
        <v>47.451996579830798</v>
      </c>
      <c r="D25" s="36">
        <f t="shared" si="8"/>
        <v>1.3837135523690369</v>
      </c>
      <c r="E25" s="91">
        <f t="shared" si="9"/>
        <v>46.692592817388451</v>
      </c>
      <c r="F25" s="91">
        <f t="shared" si="2"/>
        <v>1.3074071826115485</v>
      </c>
      <c r="G25" s="91">
        <f t="shared" si="3"/>
        <v>1.3074071826115485</v>
      </c>
      <c r="H25" s="91">
        <f t="shared" si="4"/>
        <v>1.709313541144267</v>
      </c>
      <c r="I25" s="92">
        <f t="shared" si="1"/>
        <v>2.7237649637740596E-2</v>
      </c>
      <c r="J25" s="36">
        <f>AVERAGE(G$3:G25)</f>
        <v>1.505386186332653</v>
      </c>
      <c r="K25" s="92">
        <f>AVERAGE(H$3:H25)</f>
        <v>3.6101397561982904</v>
      </c>
      <c r="L25" s="36">
        <f>AVERAGE(I$3:I25)</f>
        <v>4.5099892741122687E-2</v>
      </c>
      <c r="M25" s="28">
        <f>SUM(F$3:F25)</f>
        <v>-2.2546248180237463</v>
      </c>
      <c r="N25" s="27">
        <f t="shared" si="5"/>
        <v>-1.4977052655945722</v>
      </c>
      <c r="O25" s="92"/>
      <c r="P25" s="24"/>
      <c r="Q25" s="24"/>
      <c r="R25" s="69"/>
    </row>
    <row r="26" spans="1:35" ht="16.5" x14ac:dyDescent="0.3">
      <c r="A26" s="70">
        <v>18</v>
      </c>
      <c r="B26" s="72">
        <f>[2]Prac.ExpoSmoo!B25</f>
        <v>50</v>
      </c>
      <c r="C26" s="65">
        <f t="shared" si="7"/>
        <v>49.511984607313877</v>
      </c>
      <c r="D26" s="36">
        <f t="shared" si="8"/>
        <v>1.950601695728478</v>
      </c>
      <c r="E26" s="91">
        <f t="shared" si="9"/>
        <v>48.835710132199836</v>
      </c>
      <c r="F26" s="91">
        <f t="shared" si="2"/>
        <v>1.1642898678001643</v>
      </c>
      <c r="G26" s="91">
        <f t="shared" si="3"/>
        <v>1.1642898678001643</v>
      </c>
      <c r="H26" s="91">
        <f t="shared" si="4"/>
        <v>1.355570896262124</v>
      </c>
      <c r="I26" s="92">
        <f t="shared" si="1"/>
        <v>2.3285797356003286E-2</v>
      </c>
      <c r="J26" s="36">
        <f>AVERAGE(G$3:G26)</f>
        <v>1.4864363908586258</v>
      </c>
      <c r="K26" s="92">
        <f>AVERAGE(H$3:H26)</f>
        <v>3.4848859306462812</v>
      </c>
      <c r="L26" s="36">
        <f>AVERAGE(I$3:I26)</f>
        <v>4.3887998553060498E-2</v>
      </c>
      <c r="M26" s="28">
        <f>SUM(F$3:F26)</f>
        <v>-1.090334950223582</v>
      </c>
      <c r="N26" s="27">
        <f t="shared" si="5"/>
        <v>-0.73352277765062013</v>
      </c>
      <c r="O26" s="92"/>
      <c r="P26" s="24"/>
      <c r="Q26" s="24"/>
      <c r="R26" s="69"/>
    </row>
    <row r="27" spans="1:35" ht="16.5" x14ac:dyDescent="0.3">
      <c r="A27" s="70">
        <v>19</v>
      </c>
      <c r="B27" s="72">
        <f>[2]Prac.ExpoSmoo!B26</f>
        <v>54</v>
      </c>
      <c r="C27" s="65">
        <f t="shared" si="7"/>
        <v>52.936435868786177</v>
      </c>
      <c r="D27" s="36">
        <f t="shared" si="8"/>
        <v>3.1860584143555393</v>
      </c>
      <c r="E27" s="91">
        <f t="shared" si="9"/>
        <v>51.462586303042357</v>
      </c>
      <c r="F27" s="91">
        <f t="shared" si="2"/>
        <v>2.5374136969576426</v>
      </c>
      <c r="G27" s="91">
        <f t="shared" si="3"/>
        <v>2.5374136969576426</v>
      </c>
      <c r="H27" s="91">
        <f t="shared" si="4"/>
        <v>6.4384682695082516</v>
      </c>
      <c r="I27" s="92">
        <f t="shared" si="1"/>
        <v>4.6989142536252644E-2</v>
      </c>
      <c r="J27" s="36">
        <f>AVERAGE(G$3:G27)</f>
        <v>1.5417509859164689</v>
      </c>
      <c r="K27" s="92">
        <f>AVERAGE(H$3:H27)</f>
        <v>3.6403376326916486</v>
      </c>
      <c r="L27" s="36">
        <f>AVERAGE(I$3:I27)</f>
        <v>4.4051216657439031E-2</v>
      </c>
      <c r="M27" s="28">
        <f>SUM(F$3:F27)</f>
        <v>1.4470787467340607</v>
      </c>
      <c r="N27" s="27">
        <f t="shared" si="5"/>
        <v>0.93859433848447849</v>
      </c>
      <c r="O27" s="92"/>
      <c r="P27" s="24"/>
      <c r="Q27" s="24"/>
      <c r="R27" s="69"/>
    </row>
    <row r="28" spans="1:35" ht="16.5" x14ac:dyDescent="0.3">
      <c r="A28" s="70">
        <v>20</v>
      </c>
      <c r="B28" s="72">
        <f>[2]Prac.ExpoSmoo!B27</f>
        <v>54</v>
      </c>
      <c r="C28" s="65">
        <f t="shared" si="7"/>
        <v>54.889649484813049</v>
      </c>
      <c r="D28" s="36">
        <f t="shared" si="8"/>
        <v>2.1526243214052956</v>
      </c>
      <c r="E28" s="91">
        <f t="shared" si="9"/>
        <v>56.12249428314172</v>
      </c>
      <c r="F28" s="91">
        <f t="shared" si="2"/>
        <v>-2.1224942831417195</v>
      </c>
      <c r="G28" s="91">
        <f t="shared" si="3"/>
        <v>2.1224942831417195</v>
      </c>
      <c r="H28" s="91">
        <f t="shared" si="4"/>
        <v>4.5049819819692818</v>
      </c>
      <c r="I28" s="92">
        <f t="shared" si="1"/>
        <v>3.9305449687809621E-2</v>
      </c>
      <c r="J28" s="36">
        <f>AVERAGE(G$3:G28)</f>
        <v>1.5707881507777315</v>
      </c>
      <c r="K28" s="92">
        <f>AVERAGE(H$3:H28)</f>
        <v>3.6835698501555298</v>
      </c>
      <c r="L28" s="36">
        <f>AVERAGE(I$3:I28)</f>
        <v>4.3813928308957563E-2</v>
      </c>
      <c r="M28" s="28">
        <f>SUM(F$3:F28)</f>
        <v>-0.67541553640765883</v>
      </c>
      <c r="N28" s="27">
        <f t="shared" si="5"/>
        <v>-0.42998512312003745</v>
      </c>
      <c r="O28" s="92"/>
      <c r="P28" s="24"/>
      <c r="Q28" s="24"/>
      <c r="R28" s="6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ht="16.5" x14ac:dyDescent="0.3">
      <c r="A29" s="70">
        <v>21</v>
      </c>
      <c r="B29" s="72">
        <f>[2]Prac.ExpoSmoo!B28</f>
        <v>55</v>
      </c>
      <c r="C29" s="65">
        <f t="shared" si="7"/>
        <v>55.856024844910273</v>
      </c>
      <c r="D29" s="36">
        <f t="shared" si="8"/>
        <v>1.1582492621889959</v>
      </c>
      <c r="E29" s="91">
        <f t="shared" si="9"/>
        <v>57.042273806218347</v>
      </c>
      <c r="F29" s="91">
        <f t="shared" si="2"/>
        <v>-2.042273806218347</v>
      </c>
      <c r="G29" s="91">
        <f t="shared" si="3"/>
        <v>2.042273806218347</v>
      </c>
      <c r="H29" s="91">
        <f t="shared" si="4"/>
        <v>4.1708822995655739</v>
      </c>
      <c r="I29" s="92">
        <f t="shared" si="1"/>
        <v>3.7132251022151765E-2</v>
      </c>
      <c r="J29" s="36">
        <f>AVERAGE(G$3:G29)</f>
        <v>1.5932398486558561</v>
      </c>
      <c r="K29" s="92">
        <f>AVERAGE(H$3:H29)</f>
        <v>3.7067752048893419</v>
      </c>
      <c r="L29" s="36">
        <f>AVERAGE(I$3:I29)</f>
        <v>4.3495753200062048E-2</v>
      </c>
      <c r="M29" s="28">
        <f>SUM(F$3:F29)</f>
        <v>-2.7176893426260058</v>
      </c>
      <c r="N29" s="27">
        <f t="shared" si="5"/>
        <v>-1.7057628485245311</v>
      </c>
      <c r="O29" s="92"/>
      <c r="P29" s="24"/>
      <c r="Q29" s="24"/>
      <c r="R29" s="69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ht="16.5" x14ac:dyDescent="0.3">
      <c r="A30" s="70">
        <v>22</v>
      </c>
      <c r="B30" s="72">
        <f>[2]Prac.ExpoSmoo!B29</f>
        <v>58</v>
      </c>
      <c r="C30" s="65">
        <f t="shared" si="7"/>
        <v>57.586830202676467</v>
      </c>
      <c r="D30" s="36">
        <f t="shared" si="8"/>
        <v>1.6381953106276186</v>
      </c>
      <c r="E30" s="91">
        <f t="shared" si="9"/>
        <v>57.014274107099268</v>
      </c>
      <c r="F30" s="91">
        <f t="shared" si="2"/>
        <v>0.98572589290073154</v>
      </c>
      <c r="G30" s="91">
        <f t="shared" si="3"/>
        <v>0.98572589290073154</v>
      </c>
      <c r="H30" s="91">
        <f t="shared" si="4"/>
        <v>0.97165553593494447</v>
      </c>
      <c r="I30" s="92">
        <f t="shared" si="1"/>
        <v>1.6995274015529853E-2</v>
      </c>
      <c r="J30" s="36">
        <f>AVERAGE(G$3:G30)</f>
        <v>1.5656255779397141</v>
      </c>
      <c r="K30" s="92">
        <f>AVERAGE(H$3:H30)</f>
        <v>3.5824515835732327</v>
      </c>
      <c r="L30" s="36">
        <f>AVERAGE(I$3:I30)</f>
        <v>4.2291185964401491E-2</v>
      </c>
      <c r="M30" s="28">
        <f>SUM(F$3:F30)</f>
        <v>-1.7319634497252743</v>
      </c>
      <c r="N30" s="27">
        <f t="shared" si="5"/>
        <v>-1.1062437112227386</v>
      </c>
      <c r="O30" s="92"/>
      <c r="P30" s="24"/>
      <c r="Q30" s="24"/>
      <c r="R30" s="6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s="20" customFormat="1" ht="16.5" x14ac:dyDescent="0.3">
      <c r="A31" s="70">
        <v>23</v>
      </c>
      <c r="B31" s="72">
        <f>[2]Prac.ExpoSmoo!B30</f>
        <v>60</v>
      </c>
      <c r="C31" s="65">
        <f t="shared" si="7"/>
        <v>59.675167250951674</v>
      </c>
      <c r="D31" s="36">
        <f t="shared" si="8"/>
        <v>2.015527330826373</v>
      </c>
      <c r="E31" s="91">
        <f t="shared" si="9"/>
        <v>59.225025513304082</v>
      </c>
      <c r="F31" s="91">
        <f t="shared" si="2"/>
        <v>0.77497448669591762</v>
      </c>
      <c r="G31" s="91">
        <f t="shared" si="3"/>
        <v>0.77497448669591762</v>
      </c>
      <c r="H31" s="91">
        <f t="shared" si="4"/>
        <v>0.60058545502960103</v>
      </c>
      <c r="I31" s="92">
        <f t="shared" si="1"/>
        <v>1.291624144493196E-2</v>
      </c>
      <c r="J31" s="36">
        <f>AVERAGE(G$3:G31)</f>
        <v>1.5312494435378099</v>
      </c>
      <c r="K31" s="92">
        <f>AVERAGE(H$3:H31)</f>
        <v>3.4528052301582921</v>
      </c>
      <c r="L31" s="36">
        <f>AVERAGE(I$3:I31)</f>
        <v>4.1014014463554994E-2</v>
      </c>
      <c r="M31" s="28">
        <f>SUM(F$3:F31)</f>
        <v>-0.95698896302935665</v>
      </c>
      <c r="N31" s="27">
        <f t="shared" si="5"/>
        <v>-0.62497261113664304</v>
      </c>
      <c r="O31" s="92"/>
      <c r="P31" s="24"/>
      <c r="Q31" s="24"/>
      <c r="R31" s="69"/>
    </row>
    <row r="32" spans="1:35" s="20" customFormat="1" ht="16.5" x14ac:dyDescent="0.3">
      <c r="A32" s="70">
        <v>24</v>
      </c>
      <c r="B32" s="72">
        <f>[2]Prac.ExpoSmoo!B31</f>
        <v>63</v>
      </c>
      <c r="C32" s="65">
        <f t="shared" si="7"/>
        <v>62.451200929003249</v>
      </c>
      <c r="D32" s="36">
        <f t="shared" si="8"/>
        <v>2.6530229735812823</v>
      </c>
      <c r="E32" s="91">
        <f t="shared" si="9"/>
        <v>61.690694581778047</v>
      </c>
      <c r="F32" s="91">
        <f t="shared" si="2"/>
        <v>1.3093054182219532</v>
      </c>
      <c r="G32" s="91">
        <f t="shared" si="3"/>
        <v>1.3093054182219532</v>
      </c>
      <c r="H32" s="91">
        <f t="shared" si="4"/>
        <v>1.7142806781853639</v>
      </c>
      <c r="I32" s="92">
        <f t="shared" si="1"/>
        <v>2.0782625686062751E-2</v>
      </c>
      <c r="J32" s="36">
        <f>AVERAGE(G$3:G32)</f>
        <v>1.5220017758163158</v>
      </c>
      <c r="K32" s="92">
        <f>AVERAGE(H$3:H32)</f>
        <v>3.3803667071594199</v>
      </c>
      <c r="L32" s="36">
        <f>AVERAGE(I$3:I32)</f>
        <v>4.0171039931159482E-2</v>
      </c>
      <c r="M32" s="28">
        <f>SUM(F$3:F32)</f>
        <v>0.35231645519259658</v>
      </c>
      <c r="N32" s="27">
        <f t="shared" si="5"/>
        <v>0.2314822891738309</v>
      </c>
      <c r="O32" s="92"/>
      <c r="P32" s="24"/>
      <c r="Q32" s="24"/>
      <c r="R32" s="69"/>
    </row>
    <row r="33" spans="1:18" s="20" customFormat="1" ht="16.5" x14ac:dyDescent="0.3">
      <c r="A33" s="70">
        <v>25</v>
      </c>
      <c r="B33" s="72">
        <f>[2]Prac.ExpoSmoo!B32</f>
        <v>70</v>
      </c>
      <c r="C33" s="65">
        <f t="shared" si="7"/>
        <v>67.947921595162725</v>
      </c>
      <c r="D33" s="36">
        <f t="shared" si="8"/>
        <v>5.0367570409499081</v>
      </c>
      <c r="E33" s="91">
        <f t="shared" si="9"/>
        <v>65.104223902584536</v>
      </c>
      <c r="F33" s="91">
        <f t="shared" si="2"/>
        <v>4.8957760974154638</v>
      </c>
      <c r="G33" s="91">
        <f t="shared" si="3"/>
        <v>4.8957760974154638</v>
      </c>
      <c r="H33" s="91">
        <f t="shared" si="4"/>
        <v>23.968623596024589</v>
      </c>
      <c r="I33" s="92">
        <f t="shared" si="1"/>
        <v>6.9939658534506621E-2</v>
      </c>
      <c r="J33" s="36">
        <f>AVERAGE(G$3:G33)</f>
        <v>1.6569527486802818</v>
      </c>
      <c r="K33" s="92">
        <f>AVERAGE(H$3:H33)</f>
        <v>4.2038969827140269</v>
      </c>
      <c r="L33" s="36">
        <f>AVERAGE(I$3:I33)</f>
        <v>4.1361784675293362E-2</v>
      </c>
      <c r="M33" s="28">
        <f>SUM(F$3:F33)</f>
        <v>5.2480925526080604</v>
      </c>
      <c r="N33" s="27">
        <f t="shared" si="5"/>
        <v>3.1673157588760601</v>
      </c>
      <c r="O33" s="92"/>
      <c r="P33" s="24"/>
      <c r="Q33" s="24"/>
      <c r="R33" s="69"/>
    </row>
    <row r="34" spans="1:18" s="20" customFormat="1" ht="16.5" x14ac:dyDescent="0.3">
      <c r="A34" s="70">
        <v>26</v>
      </c>
      <c r="B34" s="72">
        <f>[2]Prac.ExpoSmoo!B33</f>
        <v>70</v>
      </c>
      <c r="C34" s="65">
        <f t="shared" si="7"/>
        <v>71.251036496088787</v>
      </c>
      <c r="D34" s="36">
        <f t="shared" si="8"/>
        <v>3.5835287879656792</v>
      </c>
      <c r="E34" s="91">
        <f t="shared" si="9"/>
        <v>72.984678636112633</v>
      </c>
      <c r="F34" s="91">
        <f t="shared" si="2"/>
        <v>-2.9846786361126334</v>
      </c>
      <c r="G34" s="91">
        <f t="shared" si="3"/>
        <v>2.9846786361126334</v>
      </c>
      <c r="H34" s="91">
        <f t="shared" si="4"/>
        <v>8.9083065608671692</v>
      </c>
      <c r="I34" s="92">
        <f t="shared" si="1"/>
        <v>4.263826623018048E-2</v>
      </c>
      <c r="J34" s="36">
        <f>AVERAGE(G$3:G34)</f>
        <v>1.7080191289661415</v>
      </c>
      <c r="K34" s="92">
        <f>AVERAGE(H$3:H34)</f>
        <v>4.3848358126429936</v>
      </c>
      <c r="L34" s="36">
        <f>AVERAGE(I$3:I34)</f>
        <v>4.1410880119712098E-2</v>
      </c>
      <c r="M34" s="28">
        <f>SUM(F$3:F34)</f>
        <v>2.263413916495427</v>
      </c>
      <c r="N34" s="27">
        <f t="shared" si="5"/>
        <v>1.3251689504586897</v>
      </c>
      <c r="O34" s="92"/>
      <c r="P34" s="24"/>
      <c r="Q34" s="24"/>
      <c r="R34" s="69"/>
    </row>
    <row r="35" spans="1:18" s="20" customFormat="1" ht="16.5" x14ac:dyDescent="0.3">
      <c r="A35" s="70">
        <v>27</v>
      </c>
      <c r="B35" s="72">
        <f>[2]Prac.ExpoSmoo!B34</f>
        <v>82</v>
      </c>
      <c r="C35" s="65">
        <f t="shared" si="7"/>
        <v>78.996587762739892</v>
      </c>
      <c r="D35" s="36">
        <f t="shared" si="8"/>
        <v>7.0723506826030089</v>
      </c>
      <c r="E35" s="91">
        <f t="shared" si="9"/>
        <v>74.834565284054463</v>
      </c>
      <c r="F35" s="91">
        <f t="shared" si="2"/>
        <v>7.1654347159455369</v>
      </c>
      <c r="G35" s="91">
        <f t="shared" si="3"/>
        <v>7.1654347159455369</v>
      </c>
      <c r="H35" s="91">
        <f t="shared" si="4"/>
        <v>51.343454668477499</v>
      </c>
      <c r="I35" s="92">
        <f t="shared" si="1"/>
        <v>8.7383350194457768E-2</v>
      </c>
      <c r="J35" s="36">
        <f>AVERAGE(G$3:G35)</f>
        <v>1.9101456321876005</v>
      </c>
      <c r="K35" s="92">
        <f>AVERAGE(H$3:H35)</f>
        <v>6.1240439184146416</v>
      </c>
      <c r="L35" s="36">
        <f>AVERAGE(I$3:I35)</f>
        <v>4.3113564196554537E-2</v>
      </c>
      <c r="M35" s="28">
        <f>SUM(F$3:F35)</f>
        <v>9.4288486324409639</v>
      </c>
      <c r="N35" s="27">
        <f t="shared" si="5"/>
        <v>4.9361935935966015</v>
      </c>
      <c r="O35" s="92"/>
      <c r="P35" s="24"/>
      <c r="Q35" s="24"/>
      <c r="R35" s="69"/>
    </row>
    <row r="36" spans="1:18" s="20" customFormat="1" ht="16.5" x14ac:dyDescent="0.3">
      <c r="A36" s="70">
        <v>28</v>
      </c>
      <c r="B36" s="72">
        <f>[2]Prac.ExpoSmoo!B35</f>
        <v>88</v>
      </c>
      <c r="C36" s="49">
        <f>(1-$J$1)*E36+$J$1*B36</f>
        <v>87.190590085029555</v>
      </c>
      <c r="D36" s="51">
        <f>(1-$J$2)*D35+$J$2*(C36-C35)</f>
        <v>8.0125769352806877</v>
      </c>
      <c r="E36" s="90">
        <f>C35+D35</f>
        <v>86.068938445342894</v>
      </c>
      <c r="F36" s="91">
        <f t="shared" si="2"/>
        <v>1.9310615546571057</v>
      </c>
      <c r="G36" s="91">
        <f t="shared" si="3"/>
        <v>1.9310615546571057</v>
      </c>
      <c r="H36" s="91">
        <f t="shared" si="4"/>
        <v>3.7289987278747181</v>
      </c>
      <c r="I36" s="92">
        <f t="shared" si="1"/>
        <v>2.1943881302921655E-2</v>
      </c>
      <c r="J36" s="36">
        <f>AVERAGE(G$3:G36)</f>
        <v>1.9108926294186543</v>
      </c>
      <c r="K36" s="92">
        <f>AVERAGE(H$3:H36)</f>
        <v>6.0385065901810728</v>
      </c>
      <c r="L36" s="36">
        <f>AVERAGE(I$3:I36)</f>
        <v>4.2357504093210499E-2</v>
      </c>
      <c r="M36" s="28">
        <f>SUM(F$3:F36)</f>
        <v>11.35991018709807</v>
      </c>
      <c r="N36" s="27">
        <f t="shared" si="5"/>
        <v>5.9448186738540425</v>
      </c>
      <c r="O36" s="93" t="str">
        <f ca="1">_xlfn.FORMULATEXT(C36)</f>
        <v>=(1-$J$1)*E36+$J$1*B36</v>
      </c>
      <c r="P36" s="94" t="str">
        <f ca="1">_xlfn.FORMULATEXT(D36)</f>
        <v>=(1-$J$2)*D35+$J$2*(C36-C35)</v>
      </c>
      <c r="Q36" s="95" t="str">
        <f ca="1">_xlfn.FORMULATEXT(E36)</f>
        <v>=C35+D35</v>
      </c>
      <c r="R36" s="69"/>
    </row>
    <row r="37" spans="1:18" s="20" customFormat="1" ht="16.5" x14ac:dyDescent="0.3">
      <c r="A37" s="70">
        <v>29</v>
      </c>
      <c r="E37" s="96">
        <f>E36+$D$36</f>
        <v>94.081515380623586</v>
      </c>
    </row>
    <row r="38" spans="1:18" s="20" customFormat="1" ht="16.5" x14ac:dyDescent="0.3">
      <c r="A38" s="70">
        <v>30</v>
      </c>
      <c r="E38" s="96">
        <f t="shared" ref="E38:E39" si="10">E37+$D$36</f>
        <v>102.09409231590428</v>
      </c>
    </row>
    <row r="39" spans="1:18" s="20" customFormat="1" ht="16.5" x14ac:dyDescent="0.3">
      <c r="A39" s="70">
        <v>31</v>
      </c>
      <c r="E39" s="96">
        <f t="shared" si="10"/>
        <v>110.10666925118497</v>
      </c>
    </row>
    <row r="40" spans="1:18" s="20" customFormat="1" ht="16.5" x14ac:dyDescent="0.3">
      <c r="A40" s="70">
        <v>32</v>
      </c>
      <c r="E40" s="96">
        <f>E39+$D$36</f>
        <v>118.11924618646566</v>
      </c>
    </row>
    <row r="41" spans="1:18" s="20" customFormat="1" ht="16.5" x14ac:dyDescent="0.3"/>
    <row r="42" spans="1:18" s="20" customFormat="1" ht="16.5" x14ac:dyDescent="0.3"/>
    <row r="43" spans="1:18" s="20" customFormat="1" ht="16.5" x14ac:dyDescent="0.3"/>
    <row r="44" spans="1:18" s="20" customFormat="1" ht="16.5" x14ac:dyDescent="0.3"/>
    <row r="45" spans="1:18" s="20" customFormat="1" ht="16.5" x14ac:dyDescent="0.3"/>
    <row r="46" spans="1:18" s="20" customFormat="1" ht="16.5" x14ac:dyDescent="0.3"/>
    <row r="47" spans="1:18" s="20" customFormat="1" ht="16.5" x14ac:dyDescent="0.3"/>
    <row r="48" spans="1:18" s="20" customFormat="1" ht="16.5" x14ac:dyDescent="0.3"/>
    <row r="49" s="20" customFormat="1" ht="16.5" x14ac:dyDescent="0.3"/>
    <row r="50" s="20" customFormat="1" ht="15.75" customHeight="1" x14ac:dyDescent="0.3"/>
    <row r="51" s="20" customFormat="1" ht="16.5" x14ac:dyDescent="0.3"/>
    <row r="52" s="20" customFormat="1" ht="16.5" x14ac:dyDescent="0.3"/>
    <row r="53" s="20" customFormat="1" ht="16.5" x14ac:dyDescent="0.3"/>
    <row r="54" s="20" customFormat="1" ht="16.5" x14ac:dyDescent="0.3"/>
    <row r="55" s="20" customFormat="1" ht="16.5" x14ac:dyDescent="0.3"/>
    <row r="56" s="20" customFormat="1" ht="16.5" x14ac:dyDescent="0.3"/>
    <row r="57" s="20" customFormat="1" ht="16.5" x14ac:dyDescent="0.3"/>
    <row r="58" s="20" customFormat="1" ht="16.5" x14ac:dyDescent="0.3"/>
    <row r="59" s="20" customFormat="1" ht="16.5" x14ac:dyDescent="0.3"/>
    <row r="60" s="20" customFormat="1" ht="16.5" x14ac:dyDescent="0.3"/>
    <row r="61" s="20" customFormat="1" ht="16.5" x14ac:dyDescent="0.3"/>
  </sheetData>
  <conditionalFormatting sqref="U9:AE19">
    <cfRule type="cellIs" dxfId="2" priority="1" operator="equal">
      <formula>$U$21</formula>
    </cfRule>
    <cfRule type="cellIs" dxfId="1" priority="2" operator="equal">
      <formula>$T$21</formula>
    </cfRule>
  </conditionalFormatting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DC20-F0E7-49C6-8378-085D5244E72C}">
  <sheetPr>
    <tabColor rgb="FF92D050"/>
  </sheetPr>
  <dimension ref="A1:BN300"/>
  <sheetViews>
    <sheetView zoomScale="96" zoomScaleNormal="96" workbookViewId="0">
      <selection activeCell="K3" sqref="J3:K32"/>
    </sheetView>
  </sheetViews>
  <sheetFormatPr defaultColWidth="9.140625" defaultRowHeight="15" x14ac:dyDescent="0.25"/>
  <cols>
    <col min="1" max="1" width="4.5703125" style="21" bestFit="1" customWidth="1"/>
    <col min="2" max="2" width="11.42578125" style="21" bestFit="1" customWidth="1"/>
    <col min="3" max="3" width="13" style="21" customWidth="1"/>
    <col min="4" max="4" width="8.7109375" style="21" customWidth="1"/>
    <col min="5" max="5" width="12.42578125" style="21" bestFit="1" customWidth="1"/>
    <col min="6" max="6" width="9.7109375" style="21" customWidth="1"/>
    <col min="7" max="18" width="9.140625" style="21"/>
    <col min="19" max="19" width="10.85546875" style="21" customWidth="1"/>
    <col min="20" max="20" width="12.140625" style="21" bestFit="1" customWidth="1"/>
    <col min="21" max="24" width="9.28515625" style="21" bestFit="1" customWidth="1"/>
    <col min="25" max="26" width="9.140625" style="21"/>
    <col min="27" max="27" width="9.28515625" style="21" bestFit="1" customWidth="1"/>
    <col min="28" max="38" width="9.140625" style="21"/>
    <col min="39" max="39" width="9.140625" style="21" customWidth="1"/>
    <col min="40" max="42" width="9.140625" style="21"/>
    <col min="43" max="43" width="9.28515625" bestFit="1" customWidth="1"/>
    <col min="44" max="44" width="14" customWidth="1"/>
    <col min="45" max="45" width="12.28515625" customWidth="1"/>
    <col min="46" max="46" width="10.140625" bestFit="1" customWidth="1"/>
    <col min="47" max="47" width="10.140625" customWidth="1"/>
    <col min="48" max="50" width="9.28515625" customWidth="1"/>
    <col min="51" max="51" width="9.28515625" bestFit="1" customWidth="1"/>
    <col min="52" max="52" width="12.28515625" bestFit="1" customWidth="1"/>
    <col min="62" max="16384" width="9.140625" style="21"/>
  </cols>
  <sheetData>
    <row r="1" spans="1:66" ht="15.75" thickBot="1" x14ac:dyDescent="0.3">
      <c r="D1" s="34" t="s">
        <v>11</v>
      </c>
      <c r="E1" s="35">
        <v>1</v>
      </c>
      <c r="F1" s="34" t="s">
        <v>56</v>
      </c>
      <c r="G1" s="7">
        <v>0.31904520104151834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66" customFormat="1" ht="17.25" thickBot="1" x14ac:dyDescent="0.35">
      <c r="A2" s="22" t="s">
        <v>4</v>
      </c>
      <c r="B2" s="77" t="s">
        <v>46</v>
      </c>
      <c r="C2" s="27" t="s">
        <v>15</v>
      </c>
      <c r="D2" s="27" t="s">
        <v>5</v>
      </c>
      <c r="E2" s="1" t="s">
        <v>16</v>
      </c>
      <c r="F2" s="1" t="s">
        <v>19</v>
      </c>
      <c r="G2" s="1" t="s">
        <v>21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1"/>
    </row>
    <row r="3" spans="1:66" customFormat="1" x14ac:dyDescent="0.25">
      <c r="A3" s="21">
        <v>0</v>
      </c>
      <c r="B3" s="21">
        <f>B4</f>
        <v>50</v>
      </c>
      <c r="C3" s="75">
        <f>B4</f>
        <v>50</v>
      </c>
      <c r="D3" s="75">
        <f>(B31-B4)/(A31-1)</f>
        <v>-7.407407407407407E-2</v>
      </c>
      <c r="E3" s="27"/>
      <c r="F3" s="27"/>
      <c r="G3" s="27"/>
      <c r="H3" s="27"/>
      <c r="I3" s="27"/>
      <c r="L3" s="27"/>
      <c r="M3" s="27"/>
      <c r="N3" s="27"/>
      <c r="O3" s="27"/>
      <c r="P3" s="27"/>
      <c r="Q3" s="27"/>
      <c r="R3" s="27"/>
      <c r="S3" s="21"/>
      <c r="AI3" s="21"/>
      <c r="AJ3" s="21"/>
      <c r="AK3" s="21"/>
      <c r="AL3" s="21"/>
      <c r="AM3" s="21"/>
      <c r="AN3" s="21"/>
      <c r="AO3" s="21"/>
      <c r="AP3" s="21"/>
      <c r="BJ3" s="21"/>
      <c r="BK3" s="21"/>
      <c r="BL3" s="21"/>
      <c r="BM3" s="21"/>
      <c r="BN3" s="21"/>
    </row>
    <row r="4" spans="1:66" customFormat="1" ht="16.5" x14ac:dyDescent="0.3">
      <c r="A4" s="33">
        <v>1</v>
      </c>
      <c r="B4" s="72">
        <v>50</v>
      </c>
      <c r="C4" s="76">
        <f t="shared" ref="C4:C31" si="0">$E$1*B4+(1-$E$1)*E4</f>
        <v>50</v>
      </c>
      <c r="D4" s="76">
        <f t="shared" ref="D4:D31" si="1">(1-$G$1)*D3+$G$1*(C4-C3)</f>
        <v>-5.0441096219146789E-2</v>
      </c>
      <c r="E4" s="75">
        <f t="shared" ref="E4:E32" si="2">C3+D3</f>
        <v>49.925925925925924</v>
      </c>
      <c r="F4" s="31">
        <f t="shared" ref="F4:F31" si="3">(B4-E4)^2</f>
        <v>5.4869684499317247E-3</v>
      </c>
      <c r="G4" s="31">
        <f>AVERAGE(F$4:F4)</f>
        <v>5.4869684499317247E-3</v>
      </c>
      <c r="H4" s="31"/>
      <c r="I4" s="31"/>
      <c r="L4" s="31"/>
      <c r="M4" s="31"/>
      <c r="N4" s="31"/>
      <c r="O4" s="31"/>
      <c r="P4" s="31"/>
      <c r="Q4" s="31"/>
      <c r="R4" s="31"/>
      <c r="S4" s="21"/>
      <c r="T4" s="21"/>
      <c r="V4">
        <v>0.9</v>
      </c>
      <c r="AI4" s="21"/>
      <c r="AJ4" s="21"/>
      <c r="AK4" s="21"/>
      <c r="AL4" s="21"/>
      <c r="AM4" s="21"/>
      <c r="AN4" s="21"/>
      <c r="AO4" s="21"/>
      <c r="AP4" s="21"/>
      <c r="BJ4" s="21"/>
      <c r="BK4" s="21"/>
      <c r="BL4" s="21"/>
      <c r="BM4" s="21"/>
      <c r="BN4" s="21"/>
    </row>
    <row r="5" spans="1:66" customFormat="1" ht="16.5" x14ac:dyDescent="0.3">
      <c r="A5" s="33">
        <v>2</v>
      </c>
      <c r="B5" s="72">
        <v>25</v>
      </c>
      <c r="C5" s="76">
        <f t="shared" si="0"/>
        <v>25</v>
      </c>
      <c r="D5" s="76">
        <f t="shared" si="1"/>
        <v>-8.0104781325731143</v>
      </c>
      <c r="E5" s="75">
        <f t="shared" si="2"/>
        <v>49.949558903780854</v>
      </c>
      <c r="F5" s="31">
        <f t="shared" si="3"/>
        <v>622.48048949323049</v>
      </c>
      <c r="G5" s="31">
        <f>AVERAGE(F$4:F5)</f>
        <v>311.24298823084024</v>
      </c>
      <c r="H5" s="31"/>
      <c r="I5" s="31"/>
      <c r="L5" s="31"/>
      <c r="M5" s="31"/>
      <c r="N5" s="31"/>
      <c r="O5" s="31"/>
      <c r="P5" s="31"/>
      <c r="Q5" s="31"/>
      <c r="R5" s="31"/>
      <c r="S5" s="21"/>
      <c r="T5" s="21"/>
      <c r="V5">
        <v>0.01</v>
      </c>
      <c r="AI5" s="21"/>
      <c r="AJ5" s="21"/>
      <c r="AK5" s="21"/>
      <c r="AL5" s="21"/>
      <c r="AM5" s="21"/>
      <c r="AN5" s="21"/>
      <c r="AO5" s="21"/>
      <c r="AP5" s="21"/>
      <c r="BJ5" s="21"/>
      <c r="BK5" s="21"/>
      <c r="BL5" s="21"/>
      <c r="BM5" s="21"/>
      <c r="BN5" s="21"/>
    </row>
    <row r="6" spans="1:66" customFormat="1" ht="16.5" x14ac:dyDescent="0.3">
      <c r="A6" s="33">
        <v>3</v>
      </c>
      <c r="B6" s="72">
        <v>33</v>
      </c>
      <c r="C6" s="76">
        <f t="shared" si="0"/>
        <v>33</v>
      </c>
      <c r="D6" s="76">
        <f t="shared" si="1"/>
        <v>-2.9024119179954919</v>
      </c>
      <c r="E6" s="75">
        <f t="shared" si="2"/>
        <v>16.989521867426888</v>
      </c>
      <c r="F6" s="31">
        <f t="shared" si="3"/>
        <v>256.33541003360182</v>
      </c>
      <c r="G6" s="31">
        <f>AVERAGE(F$4:F6)</f>
        <v>292.94046216509406</v>
      </c>
      <c r="H6" s="31"/>
      <c r="I6" s="31"/>
      <c r="L6" s="31"/>
      <c r="M6" s="31"/>
      <c r="N6" s="31"/>
      <c r="O6" s="31"/>
      <c r="P6" s="31"/>
      <c r="Q6" s="31"/>
      <c r="R6" s="31"/>
      <c r="S6" s="21"/>
      <c r="T6" s="21">
        <v>0.2</v>
      </c>
      <c r="U6">
        <v>0.02</v>
      </c>
      <c r="V6" s="30">
        <f>G31</f>
        <v>746.72247994877853</v>
      </c>
      <c r="W6">
        <f>T6</f>
        <v>0.2</v>
      </c>
      <c r="X6">
        <f t="shared" ref="X6:AG6" si="4">W6+$U$6</f>
        <v>0.22</v>
      </c>
      <c r="Y6">
        <f t="shared" si="4"/>
        <v>0.24</v>
      </c>
      <c r="Z6">
        <f t="shared" si="4"/>
        <v>0.26</v>
      </c>
      <c r="AA6">
        <f t="shared" si="4"/>
        <v>0.28000000000000003</v>
      </c>
      <c r="AB6">
        <f t="shared" si="4"/>
        <v>0.30000000000000004</v>
      </c>
      <c r="AC6">
        <f t="shared" si="4"/>
        <v>0.32000000000000006</v>
      </c>
      <c r="AD6">
        <f t="shared" si="4"/>
        <v>0.34000000000000008</v>
      </c>
      <c r="AE6">
        <f t="shared" si="4"/>
        <v>0.3600000000000001</v>
      </c>
      <c r="AF6">
        <f t="shared" si="4"/>
        <v>0.38000000000000012</v>
      </c>
      <c r="AG6">
        <f t="shared" si="4"/>
        <v>0.40000000000000013</v>
      </c>
      <c r="AI6" s="21"/>
      <c r="AJ6" s="21"/>
      <c r="AK6" s="21"/>
      <c r="AL6" s="21"/>
      <c r="AM6" s="21"/>
      <c r="AN6" s="21"/>
      <c r="AO6" s="21"/>
      <c r="AP6" s="21"/>
      <c r="BJ6" s="21"/>
      <c r="BK6" s="21"/>
      <c r="BL6" s="21"/>
      <c r="BM6" s="21"/>
      <c r="BN6" s="21"/>
    </row>
    <row r="7" spans="1:66" customFormat="1" ht="16.5" x14ac:dyDescent="0.3">
      <c r="A7" s="33">
        <v>4</v>
      </c>
      <c r="B7" s="72">
        <v>72</v>
      </c>
      <c r="C7" s="76">
        <f t="shared" si="0"/>
        <v>72</v>
      </c>
      <c r="D7" s="76">
        <f t="shared" si="1"/>
        <v>10.466351516505894</v>
      </c>
      <c r="E7" s="75">
        <f t="shared" si="2"/>
        <v>30.097588082004506</v>
      </c>
      <c r="F7" s="31">
        <f t="shared" si="3"/>
        <v>1755.8121245453708</v>
      </c>
      <c r="G7" s="31">
        <f>AVERAGE(F$4:F7)</f>
        <v>658.65837776016326</v>
      </c>
      <c r="H7" s="31"/>
      <c r="I7" s="31"/>
      <c r="L7" s="31"/>
      <c r="M7" s="31"/>
      <c r="N7" s="31"/>
      <c r="O7" s="31"/>
      <c r="P7" s="31"/>
      <c r="Q7" s="31"/>
      <c r="R7" s="31"/>
      <c r="S7" s="21"/>
      <c r="T7" s="21"/>
      <c r="V7">
        <f>V4</f>
        <v>0.9</v>
      </c>
      <c r="W7">
        <f t="dataTable" ref="W7:AG17" dt2D="1" dtr="1" r1="G1" r2="E1"/>
        <v>601.46932344147592</v>
      </c>
      <c r="X7">
        <v>612.81120773605221</v>
      </c>
      <c r="Y7">
        <v>624.39180726145321</v>
      </c>
      <c r="Z7">
        <v>636.21498901797099</v>
      </c>
      <c r="AA7">
        <v>648.28439805712719</v>
      </c>
      <c r="AB7">
        <v>660.60350694159297</v>
      </c>
      <c r="AC7">
        <v>673.17563566938122</v>
      </c>
      <c r="AD7">
        <v>686.00395325603756</v>
      </c>
      <c r="AE7">
        <v>699.09146951616083</v>
      </c>
      <c r="AF7">
        <v>712.44102299288591</v>
      </c>
      <c r="AG7">
        <v>726.05526885065842</v>
      </c>
      <c r="AI7" s="21"/>
      <c r="AJ7" s="21"/>
      <c r="AK7" s="21"/>
      <c r="AL7" s="21"/>
      <c r="AM7" s="21"/>
      <c r="AN7" s="21"/>
      <c r="AO7" s="21"/>
      <c r="AP7" s="21"/>
      <c r="BJ7" s="21"/>
      <c r="BK7" s="21"/>
      <c r="BL7" s="21"/>
      <c r="BM7" s="21"/>
      <c r="BN7" s="21"/>
    </row>
    <row r="8" spans="1:66" customFormat="1" ht="16.5" x14ac:dyDescent="0.3">
      <c r="A8" s="33">
        <v>5</v>
      </c>
      <c r="B8" s="72">
        <v>67</v>
      </c>
      <c r="C8" s="76">
        <f t="shared" si="0"/>
        <v>67</v>
      </c>
      <c r="D8" s="76">
        <f t="shared" si="1"/>
        <v>5.531886287543478</v>
      </c>
      <c r="E8" s="75">
        <f t="shared" si="2"/>
        <v>82.466351516505895</v>
      </c>
      <c r="F8" s="31">
        <f t="shared" si="3"/>
        <v>239.2080292321242</v>
      </c>
      <c r="G8" s="31">
        <f>AVERAGE(F$4:F8)</f>
        <v>574.76830805455552</v>
      </c>
      <c r="H8" s="31"/>
      <c r="I8" s="31"/>
      <c r="L8" s="31"/>
      <c r="M8" s="31"/>
      <c r="N8" s="31"/>
      <c r="O8" s="31"/>
      <c r="P8" s="31"/>
      <c r="Q8" s="31"/>
      <c r="R8" s="31"/>
      <c r="S8" s="21"/>
      <c r="T8" s="21"/>
      <c r="V8">
        <f t="shared" ref="V8:V17" si="5">V7+$V$5</f>
        <v>0.91</v>
      </c>
      <c r="W8">
        <v>607.12736073479084</v>
      </c>
      <c r="X8">
        <v>618.67131882295496</v>
      </c>
      <c r="Y8">
        <v>630.45921322917536</v>
      </c>
      <c r="Z8">
        <v>642.49494515485333</v>
      </c>
      <c r="AA8">
        <v>654.78219318202821</v>
      </c>
      <c r="AB8">
        <v>667.32446241696675</v>
      </c>
      <c r="AC8">
        <v>680.12510504443185</v>
      </c>
      <c r="AD8">
        <v>693.18732326543534</v>
      </c>
      <c r="AE8">
        <v>706.51416294418561</v>
      </c>
      <c r="AF8">
        <v>720.10850373864105</v>
      </c>
      <c r="AG8">
        <v>733.97304940764786</v>
      </c>
      <c r="AI8" s="21"/>
      <c r="AJ8" s="21"/>
      <c r="AK8" s="21"/>
      <c r="AL8" s="21"/>
      <c r="AM8" s="21"/>
      <c r="AN8" s="21"/>
      <c r="AO8" s="21"/>
      <c r="AP8" s="21"/>
      <c r="BJ8" s="21"/>
      <c r="BK8" s="21"/>
      <c r="BL8" s="21"/>
      <c r="BM8" s="21"/>
      <c r="BN8" s="21"/>
    </row>
    <row r="9" spans="1:66" customFormat="1" ht="16.5" x14ac:dyDescent="0.3">
      <c r="A9" s="33">
        <v>6</v>
      </c>
      <c r="B9" s="72">
        <v>35</v>
      </c>
      <c r="C9" s="76">
        <f t="shared" si="0"/>
        <v>35</v>
      </c>
      <c r="D9" s="76">
        <f t="shared" si="1"/>
        <v>-6.442481918533236</v>
      </c>
      <c r="E9" s="75">
        <f t="shared" si="2"/>
        <v>72.531886287543472</v>
      </c>
      <c r="F9" s="31">
        <f t="shared" si="3"/>
        <v>1408.6424883010936</v>
      </c>
      <c r="G9" s="31">
        <f>AVERAGE(F$4:F9)</f>
        <v>713.7473380956452</v>
      </c>
      <c r="H9" s="31"/>
      <c r="I9" s="31"/>
      <c r="L9" s="31"/>
      <c r="M9" s="31"/>
      <c r="N9" s="31"/>
      <c r="O9" s="31"/>
      <c r="P9" s="31"/>
      <c r="Q9" s="31"/>
      <c r="R9" s="31"/>
      <c r="S9" s="21"/>
      <c r="T9" s="21"/>
      <c r="V9">
        <f t="shared" si="5"/>
        <v>0.92</v>
      </c>
      <c r="W9">
        <v>612.85178821280465</v>
      </c>
      <c r="X9">
        <v>624.60111045555402</v>
      </c>
      <c r="Y9">
        <v>636.59976219009513</v>
      </c>
      <c r="Z9">
        <v>648.85169198547715</v>
      </c>
      <c r="AA9">
        <v>661.36062664184499</v>
      </c>
      <c r="AB9">
        <v>674.13012036323175</v>
      </c>
      <c r="AC9">
        <v>687.16357624293084</v>
      </c>
      <c r="AD9">
        <v>700.46425082308087</v>
      </c>
      <c r="AE9">
        <v>714.03524985161494</v>
      </c>
      <c r="AF9">
        <v>727.87952084999688</v>
      </c>
      <c r="AG9">
        <v>741.99984607398414</v>
      </c>
      <c r="AI9" s="21"/>
      <c r="AJ9" s="21"/>
      <c r="AK9" s="21"/>
      <c r="AL9" s="21"/>
      <c r="AM9" s="21"/>
      <c r="AN9" s="21"/>
      <c r="AO9" s="21"/>
      <c r="AP9" s="21"/>
      <c r="BJ9" s="21"/>
      <c r="BK9" s="21"/>
      <c r="BL9" s="21"/>
      <c r="BM9" s="21"/>
      <c r="BN9" s="21"/>
    </row>
    <row r="10" spans="1:66" customFormat="1" ht="16.5" x14ac:dyDescent="0.3">
      <c r="A10" s="33">
        <v>7</v>
      </c>
      <c r="B10" s="72">
        <v>42</v>
      </c>
      <c r="C10" s="76">
        <f t="shared" si="0"/>
        <v>42</v>
      </c>
      <c r="D10" s="76">
        <f t="shared" si="1"/>
        <v>-2.1537225723378244</v>
      </c>
      <c r="E10" s="75">
        <f t="shared" si="2"/>
        <v>28.557518081466764</v>
      </c>
      <c r="F10" s="31">
        <f t="shared" si="3"/>
        <v>180.70032013009299</v>
      </c>
      <c r="G10" s="31">
        <f>AVERAGE(F$4:F10)</f>
        <v>637.59776410056634</v>
      </c>
      <c r="H10" s="31"/>
      <c r="I10" s="31"/>
      <c r="L10" s="31"/>
      <c r="M10" s="31"/>
      <c r="N10" s="31"/>
      <c r="O10" s="31"/>
      <c r="P10" s="31"/>
      <c r="Q10" s="31"/>
      <c r="R10" s="31"/>
      <c r="S10" s="21"/>
      <c r="T10" s="21"/>
      <c r="V10">
        <f t="shared" si="5"/>
        <v>0.93</v>
      </c>
      <c r="W10">
        <v>618.64609741228901</v>
      </c>
      <c r="X10">
        <v>630.60435440314518</v>
      </c>
      <c r="Y10">
        <v>642.81753098927118</v>
      </c>
      <c r="Z10">
        <v>655.28963871160545</v>
      </c>
      <c r="AA10">
        <v>668.02446996229207</v>
      </c>
      <c r="AB10">
        <v>681.02564753941374</v>
      </c>
      <c r="AC10">
        <v>694.29664737627627</v>
      </c>
      <c r="AD10">
        <v>707.84080500585389</v>
      </c>
      <c r="AE10">
        <v>721.6613136940897</v>
      </c>
      <c r="AF10">
        <v>735.7612197074435</v>
      </c>
      <c r="AG10">
        <v>750.1434181976</v>
      </c>
      <c r="AI10" s="21"/>
      <c r="AJ10" s="21"/>
      <c r="AK10" s="21"/>
      <c r="AL10" s="21"/>
      <c r="AM10" s="21"/>
      <c r="AN10" s="21"/>
      <c r="AO10" s="21"/>
      <c r="AP10" s="21"/>
      <c r="BJ10" s="21"/>
      <c r="BK10" s="21"/>
      <c r="BL10" s="21"/>
      <c r="BM10" s="21"/>
      <c r="BN10" s="21"/>
    </row>
    <row r="11" spans="1:66" customFormat="1" ht="16.5" x14ac:dyDescent="0.3">
      <c r="A11" s="33">
        <v>8</v>
      </c>
      <c r="B11" s="72">
        <v>44</v>
      </c>
      <c r="C11" s="76">
        <f t="shared" si="0"/>
        <v>44</v>
      </c>
      <c r="D11" s="76">
        <f t="shared" si="1"/>
        <v>-0.82849731917561042</v>
      </c>
      <c r="E11" s="75">
        <f t="shared" si="2"/>
        <v>39.846277427662173</v>
      </c>
      <c r="F11" s="31">
        <f t="shared" si="3"/>
        <v>17.253411207948776</v>
      </c>
      <c r="G11" s="31">
        <f>AVERAGE(F$4:F11)</f>
        <v>560.05471998898906</v>
      </c>
      <c r="H11" s="31"/>
      <c r="I11" s="31"/>
      <c r="L11" s="31"/>
      <c r="M11" s="31"/>
      <c r="N11" s="31"/>
      <c r="O11" s="31"/>
      <c r="P11" s="31"/>
      <c r="Q11" s="31"/>
      <c r="R11" s="31"/>
      <c r="S11" s="21"/>
      <c r="T11" s="21"/>
      <c r="V11">
        <f t="shared" si="5"/>
        <v>0.94000000000000006</v>
      </c>
      <c r="W11">
        <v>624.51404414100205</v>
      </c>
      <c r="X11">
        <v>636.68511203295213</v>
      </c>
      <c r="Y11">
        <v>649.11691386078667</v>
      </c>
      <c r="Z11">
        <v>661.81354241692134</v>
      </c>
      <c r="AA11">
        <v>674.77887600499798</v>
      </c>
      <c r="AB11">
        <v>688.01662874007991</v>
      </c>
      <c r="AC11">
        <v>701.53037485028165</v>
      </c>
      <c r="AD11">
        <v>715.32355735006217</v>
      </c>
      <c r="AE11">
        <v>729.39948884246462</v>
      </c>
      <c r="AF11">
        <v>743.76134978054529</v>
      </c>
      <c r="AG11">
        <v>758.41218758281957</v>
      </c>
      <c r="AI11" s="21"/>
      <c r="AJ11" s="21"/>
      <c r="AK11" s="21"/>
      <c r="AL11" s="21"/>
      <c r="AM11" s="21"/>
      <c r="AN11" s="21"/>
      <c r="AO11" s="21"/>
      <c r="AP11" s="21"/>
      <c r="BJ11" s="21"/>
      <c r="BK11" s="21"/>
      <c r="BL11" s="21"/>
      <c r="BM11" s="21"/>
      <c r="BN11" s="21"/>
    </row>
    <row r="12" spans="1:66" customFormat="1" ht="16.5" x14ac:dyDescent="0.3">
      <c r="A12" s="33">
        <v>9</v>
      </c>
      <c r="B12" s="72">
        <v>51</v>
      </c>
      <c r="C12" s="76">
        <f t="shared" si="0"/>
        <v>51</v>
      </c>
      <c r="D12" s="76">
        <f t="shared" si="1"/>
        <v>1.6691471818737593</v>
      </c>
      <c r="E12" s="75">
        <f t="shared" si="2"/>
        <v>43.171502680824389</v>
      </c>
      <c r="F12" s="31">
        <f t="shared" si="3"/>
        <v>61.285370276339727</v>
      </c>
      <c r="G12" s="31">
        <f>AVERAGE(F$4:F12)</f>
        <v>504.63590335425022</v>
      </c>
      <c r="H12" s="31"/>
      <c r="I12" s="31"/>
      <c r="L12" s="31"/>
      <c r="M12" s="31"/>
      <c r="N12" s="31"/>
      <c r="O12" s="31"/>
      <c r="P12" s="31"/>
      <c r="Q12" s="31"/>
      <c r="R12" s="31"/>
      <c r="S12" s="21"/>
      <c r="T12" s="21"/>
      <c r="V12">
        <f t="shared" si="5"/>
        <v>0.95000000000000007</v>
      </c>
      <c r="W12">
        <v>630.45966331484999</v>
      </c>
      <c r="X12">
        <v>642.84775089270386</v>
      </c>
      <c r="Y12">
        <v>655.50264095990644</v>
      </c>
      <c r="Z12">
        <v>668.42852877827067</v>
      </c>
      <c r="AA12">
        <v>681.62940211637567</v>
      </c>
      <c r="AB12">
        <v>695.10909267352758</v>
      </c>
      <c r="AC12">
        <v>708.87130230220635</v>
      </c>
      <c r="AD12">
        <v>722.91961421986741</v>
      </c>
      <c r="AE12">
        <v>737.25749680417459</v>
      </c>
      <c r="AF12">
        <v>751.88830517951169</v>
      </c>
      <c r="AG12">
        <v>766.81528391281336</v>
      </c>
      <c r="AI12" s="21"/>
      <c r="AJ12" s="21"/>
      <c r="AK12" s="21"/>
      <c r="AL12" s="21"/>
      <c r="AM12" s="21"/>
      <c r="AN12" s="21"/>
      <c r="AO12" s="21"/>
      <c r="AP12" s="21"/>
      <c r="BJ12" s="21"/>
      <c r="BK12" s="21"/>
      <c r="BL12" s="21"/>
      <c r="BM12" s="21"/>
      <c r="BN12" s="21"/>
    </row>
    <row r="13" spans="1:66" customFormat="1" ht="16.5" x14ac:dyDescent="0.3">
      <c r="A13" s="33">
        <v>10</v>
      </c>
      <c r="B13" s="72">
        <v>39</v>
      </c>
      <c r="C13" s="76">
        <f t="shared" si="0"/>
        <v>39</v>
      </c>
      <c r="D13" s="76">
        <f t="shared" si="1"/>
        <v>-2.6919286288332582</v>
      </c>
      <c r="E13" s="75">
        <f t="shared" si="2"/>
        <v>52.669147181873761</v>
      </c>
      <c r="F13" s="31">
        <f t="shared" si="3"/>
        <v>186.84558467972738</v>
      </c>
      <c r="G13" s="31">
        <f>AVERAGE(F$4:F13)</f>
        <v>472.8568714867979</v>
      </c>
      <c r="H13" s="31"/>
      <c r="I13" s="31"/>
      <c r="L13" s="31"/>
      <c r="M13" s="31"/>
      <c r="N13" s="31"/>
      <c r="O13" s="31"/>
      <c r="P13" s="31"/>
      <c r="Q13" s="31"/>
      <c r="R13" s="31"/>
      <c r="S13" s="21"/>
      <c r="T13" s="21"/>
      <c r="V13">
        <f t="shared" si="5"/>
        <v>0.96000000000000008</v>
      </c>
      <c r="W13">
        <v>636.48728498322635</v>
      </c>
      <c r="X13">
        <v>649.09696264934507</v>
      </c>
      <c r="Y13">
        <v>661.97979844415477</v>
      </c>
      <c r="Z13">
        <v>675.14011454720674</v>
      </c>
      <c r="AA13">
        <v>688.5820353010738</v>
      </c>
      <c r="AB13">
        <v>702.30954015670318</v>
      </c>
      <c r="AC13">
        <v>716.32649219016059</v>
      </c>
      <c r="AD13">
        <v>730.63665221378926</v>
      </c>
      <c r="AE13">
        <v>745.24368592593771</v>
      </c>
      <c r="AF13">
        <v>760.15116919759578</v>
      </c>
      <c r="AG13">
        <v>775.36259474857457</v>
      </c>
      <c r="AI13" s="21"/>
      <c r="AJ13" s="21"/>
      <c r="AK13" s="21"/>
      <c r="AL13" s="21"/>
      <c r="AM13" s="21"/>
      <c r="AN13" s="21"/>
      <c r="AO13" s="21"/>
      <c r="AP13" s="21"/>
      <c r="BJ13" s="21"/>
      <c r="BK13" s="21"/>
      <c r="BL13" s="21"/>
      <c r="BM13" s="21"/>
      <c r="BN13" s="21"/>
    </row>
    <row r="14" spans="1:66" customFormat="1" ht="16.5" x14ac:dyDescent="0.3">
      <c r="A14" s="33">
        <v>11</v>
      </c>
      <c r="B14" s="72">
        <v>46</v>
      </c>
      <c r="C14" s="76">
        <f t="shared" si="0"/>
        <v>46</v>
      </c>
      <c r="D14" s="76">
        <f t="shared" si="1"/>
        <v>0.40023468903289561</v>
      </c>
      <c r="E14" s="75">
        <f t="shared" si="2"/>
        <v>36.30807137116674</v>
      </c>
      <c r="F14" s="31">
        <f t="shared" si="3"/>
        <v>93.93348054639776</v>
      </c>
      <c r="G14" s="31">
        <f>AVERAGE(F$4:F14)</f>
        <v>438.40929049221609</v>
      </c>
      <c r="H14" s="31"/>
      <c r="I14" s="31"/>
      <c r="L14" s="31"/>
      <c r="M14" s="31"/>
      <c r="N14" s="31"/>
      <c r="O14" s="31"/>
      <c r="P14" s="31"/>
      <c r="Q14" s="31"/>
      <c r="R14" s="31"/>
      <c r="S14" s="21"/>
      <c r="T14" s="21"/>
      <c r="V14">
        <f t="shared" si="5"/>
        <v>0.97000000000000008</v>
      </c>
      <c r="W14">
        <v>642.60155167237974</v>
      </c>
      <c r="X14">
        <v>655.43778253485948</v>
      </c>
      <c r="Y14">
        <v>668.55385027885484</v>
      </c>
      <c r="Z14">
        <v>681.95423200595064</v>
      </c>
      <c r="AA14">
        <v>695.64321965737497</v>
      </c>
      <c r="AB14">
        <v>709.62497490286876</v>
      </c>
      <c r="AC14">
        <v>723.90356035597108</v>
      </c>
      <c r="AD14">
        <v>738.48295698287643</v>
      </c>
      <c r="AE14">
        <v>753.36707501264993</v>
      </c>
      <c r="AF14">
        <v>768.55976335069579</v>
      </c>
      <c r="AG14">
        <v>784.0648206943988</v>
      </c>
      <c r="AI14" s="21"/>
      <c r="AJ14" s="21"/>
      <c r="AK14" s="21"/>
      <c r="AL14" s="21"/>
      <c r="AM14" s="21"/>
      <c r="AN14" s="21"/>
      <c r="AO14" s="21"/>
      <c r="AP14" s="21"/>
      <c r="BJ14" s="21"/>
      <c r="BK14" s="21"/>
      <c r="BL14" s="21"/>
      <c r="BM14" s="21"/>
      <c r="BN14" s="21"/>
    </row>
    <row r="15" spans="1:66" customFormat="1" ht="16.5" x14ac:dyDescent="0.3">
      <c r="A15" s="33">
        <v>12</v>
      </c>
      <c r="B15" s="72">
        <v>41</v>
      </c>
      <c r="C15" s="76">
        <f t="shared" si="0"/>
        <v>41</v>
      </c>
      <c r="D15" s="76">
        <f t="shared" si="1"/>
        <v>-1.322684273000986</v>
      </c>
      <c r="E15" s="75">
        <f t="shared" si="2"/>
        <v>46.400234689032892</v>
      </c>
      <c r="F15" s="31">
        <f t="shared" si="3"/>
        <v>29.162534696634179</v>
      </c>
      <c r="G15" s="31">
        <f>AVERAGE(F$4:F15)</f>
        <v>404.30539417591757</v>
      </c>
      <c r="H15" s="31"/>
      <c r="I15" s="31"/>
      <c r="L15" s="31"/>
      <c r="M15" s="31"/>
      <c r="N15" s="31"/>
      <c r="O15" s="31"/>
      <c r="P15" s="31"/>
      <c r="Q15" s="31"/>
      <c r="R15" s="31"/>
      <c r="S15" s="21"/>
      <c r="T15" s="21"/>
      <c r="V15">
        <f t="shared" si="5"/>
        <v>0.98000000000000009</v>
      </c>
      <c r="W15">
        <v>648.80743719097313</v>
      </c>
      <c r="X15">
        <v>661.87561046714393</v>
      </c>
      <c r="Y15">
        <v>675.23066196277898</v>
      </c>
      <c r="Z15">
        <v>688.87725562570938</v>
      </c>
      <c r="AA15">
        <v>702.81988634014203</v>
      </c>
      <c r="AB15">
        <v>717.06293721162376</v>
      </c>
      <c r="AC15">
        <v>731.61071392248789</v>
      </c>
      <c r="AD15">
        <v>746.46746588162046</v>
      </c>
      <c r="AE15">
        <v>761.63740135386809</v>
      </c>
      <c r="AF15">
        <v>777.12470148796933</v>
      </c>
      <c r="AG15">
        <v>792.93353640036355</v>
      </c>
      <c r="AI15" s="21"/>
      <c r="AJ15" s="21"/>
      <c r="AK15" s="21"/>
      <c r="AL15" s="21"/>
      <c r="AM15" s="21"/>
      <c r="AN15" s="21"/>
      <c r="AO15" s="21"/>
      <c r="AP15" s="21"/>
      <c r="BJ15" s="21"/>
      <c r="BK15" s="21"/>
      <c r="BL15" s="21"/>
      <c r="BM15" s="21"/>
      <c r="BN15" s="21"/>
    </row>
    <row r="16" spans="1:66" customFormat="1" ht="16.5" x14ac:dyDescent="0.3">
      <c r="A16" s="33">
        <v>13</v>
      </c>
      <c r="B16" s="72">
        <v>69</v>
      </c>
      <c r="C16" s="76">
        <f t="shared" si="0"/>
        <v>69</v>
      </c>
      <c r="D16" s="76">
        <f t="shared" si="1"/>
        <v>8.03257742595558</v>
      </c>
      <c r="E16" s="75">
        <f t="shared" si="2"/>
        <v>39.677315726999012</v>
      </c>
      <c r="F16" s="31">
        <f t="shared" si="3"/>
        <v>859.81981297409948</v>
      </c>
      <c r="G16" s="31">
        <f>AVERAGE(F$4:F16)</f>
        <v>439.3449648527008</v>
      </c>
      <c r="H16" s="31"/>
      <c r="I16" s="31"/>
      <c r="L16" s="31"/>
      <c r="M16" s="31"/>
      <c r="N16" s="31"/>
      <c r="O16" s="31"/>
      <c r="P16" s="31"/>
      <c r="Q16" s="31"/>
      <c r="R16" s="31"/>
      <c r="S16" s="21"/>
      <c r="T16" s="21"/>
      <c r="V16">
        <f t="shared" si="5"/>
        <v>0.9900000000000001</v>
      </c>
      <c r="W16">
        <v>655.11026705800191</v>
      </c>
      <c r="X16">
        <v>668.41623403284416</v>
      </c>
      <c r="Y16">
        <v>682.01652639207248</v>
      </c>
      <c r="Z16">
        <v>695.91603118206126</v>
      </c>
      <c r="AA16">
        <v>710.1194863487882</v>
      </c>
      <c r="AB16">
        <v>724.63154090879686</v>
      </c>
      <c r="AC16">
        <v>739.45679293150295</v>
      </c>
      <c r="AD16">
        <v>754.59981492656766</v>
      </c>
      <c r="AE16">
        <v>770.06517371362202</v>
      </c>
      <c r="AF16">
        <v>785.85744962415731</v>
      </c>
      <c r="AG16">
        <v>801.98125816427398</v>
      </c>
      <c r="AI16" s="21"/>
      <c r="AJ16" s="21"/>
      <c r="AK16" s="21"/>
      <c r="AL16" s="21"/>
      <c r="AM16" s="21"/>
      <c r="AN16" s="21"/>
      <c r="AO16" s="21"/>
      <c r="AP16" s="21"/>
      <c r="BJ16" s="21"/>
      <c r="BK16" s="21"/>
      <c r="BL16" s="21"/>
      <c r="BM16" s="21"/>
      <c r="BN16" s="21"/>
    </row>
    <row r="17" spans="1:66" customFormat="1" ht="16.5" x14ac:dyDescent="0.3">
      <c r="A17" s="33">
        <v>14</v>
      </c>
      <c r="B17" s="72">
        <v>28</v>
      </c>
      <c r="C17" s="76">
        <f t="shared" si="0"/>
        <v>28</v>
      </c>
      <c r="D17" s="76">
        <f t="shared" si="1"/>
        <v>-7.6110310964922325</v>
      </c>
      <c r="E17" s="75">
        <f t="shared" si="2"/>
        <v>77.03257742595558</v>
      </c>
      <c r="F17" s="31">
        <f t="shared" si="3"/>
        <v>2404.1936490323287</v>
      </c>
      <c r="G17" s="31">
        <f>AVERAGE(F$4:F17)</f>
        <v>579.69129943695987</v>
      </c>
      <c r="H17" s="31"/>
      <c r="I17" s="31"/>
      <c r="L17" s="31"/>
      <c r="M17" s="31"/>
      <c r="N17" s="31"/>
      <c r="O17" s="31"/>
      <c r="P17" s="31"/>
      <c r="Q17" s="31"/>
      <c r="R17" s="31"/>
      <c r="S17" s="21"/>
      <c r="T17" s="21"/>
      <c r="V17">
        <f t="shared" si="5"/>
        <v>1</v>
      </c>
      <c r="W17">
        <v>661.51574073102267</v>
      </c>
      <c r="X17">
        <v>675.06585354024526</v>
      </c>
      <c r="Y17">
        <v>688.91819210584833</v>
      </c>
      <c r="Z17">
        <v>703.07790761218064</v>
      </c>
      <c r="AA17">
        <v>717.5500264735681</v>
      </c>
      <c r="AB17">
        <v>732.33951392648976</v>
      </c>
      <c r="AC17">
        <v>747.451316179522</v>
      </c>
      <c r="AD17">
        <v>762.89039059865456</v>
      </c>
      <c r="AE17">
        <v>778.66173091234009</v>
      </c>
      <c r="AF17">
        <v>794.77039223178497</v>
      </c>
      <c r="AG17">
        <v>811.22151900036977</v>
      </c>
      <c r="AI17" s="21"/>
      <c r="AJ17" s="21"/>
      <c r="AK17" s="21"/>
      <c r="AL17" s="21"/>
      <c r="AM17" s="21"/>
      <c r="AN17" s="21"/>
      <c r="AO17" s="21"/>
      <c r="AP17" s="21"/>
      <c r="BJ17" s="21"/>
      <c r="BK17" s="21"/>
      <c r="BL17" s="21"/>
      <c r="BM17" s="21"/>
      <c r="BN17" s="21"/>
    </row>
    <row r="18" spans="1:66" ht="16.5" x14ac:dyDescent="0.3">
      <c r="A18" s="33">
        <v>15</v>
      </c>
      <c r="B18" s="72">
        <v>82</v>
      </c>
      <c r="C18" s="76">
        <f t="shared" si="0"/>
        <v>82</v>
      </c>
      <c r="D18" s="76">
        <f t="shared" si="1"/>
        <v>12.045672706063371</v>
      </c>
      <c r="E18" s="75">
        <f t="shared" si="2"/>
        <v>20.388968903507767</v>
      </c>
      <c r="F18" s="31">
        <f t="shared" si="3"/>
        <v>3795.9191527729331</v>
      </c>
      <c r="G18" s="31">
        <f>AVERAGE(F$4:F18)</f>
        <v>794.10648965935809</v>
      </c>
      <c r="H18" s="31"/>
      <c r="I18" s="31"/>
      <c r="J18"/>
      <c r="K18"/>
      <c r="L18" s="31"/>
      <c r="M18" s="31"/>
      <c r="N18" s="31"/>
      <c r="O18" s="31"/>
      <c r="P18" s="31"/>
      <c r="Q18" s="31"/>
      <c r="R18" s="31"/>
      <c r="V18"/>
      <c r="W18"/>
      <c r="AH18" s="21">
        <f>MIN(W7:AG17)</f>
        <v>601.46932344147592</v>
      </c>
    </row>
    <row r="19" spans="1:66" ht="16.5" x14ac:dyDescent="0.3">
      <c r="A19" s="33">
        <v>16</v>
      </c>
      <c r="B19" s="72">
        <v>65</v>
      </c>
      <c r="C19" s="76">
        <f t="shared" si="0"/>
        <v>65</v>
      </c>
      <c r="D19" s="76">
        <f t="shared" si="1"/>
        <v>2.7787902181712401</v>
      </c>
      <c r="E19" s="75">
        <f t="shared" si="2"/>
        <v>94.045672706063371</v>
      </c>
      <c r="F19" s="31">
        <f t="shared" si="3"/>
        <v>843.65110294775468</v>
      </c>
      <c r="G19" s="31">
        <f>AVERAGE(F$4:F19)</f>
        <v>797.20302798988291</v>
      </c>
      <c r="H19" s="31"/>
      <c r="I19" s="31"/>
      <c r="J19"/>
      <c r="K19"/>
      <c r="L19" s="31"/>
      <c r="M19" s="31"/>
      <c r="N19" s="31"/>
      <c r="O19" s="31"/>
      <c r="P19" s="31"/>
      <c r="Q19" s="31"/>
      <c r="R19" s="31"/>
    </row>
    <row r="20" spans="1:66" ht="16.5" x14ac:dyDescent="0.3">
      <c r="A20" s="33">
        <v>17</v>
      </c>
      <c r="B20" s="72">
        <v>47</v>
      </c>
      <c r="C20" s="76">
        <f t="shared" si="0"/>
        <v>47</v>
      </c>
      <c r="D20" s="76">
        <f t="shared" si="1"/>
        <v>-3.8505830843847386</v>
      </c>
      <c r="E20" s="75">
        <f t="shared" si="2"/>
        <v>67.778790218171238</v>
      </c>
      <c r="F20" s="31">
        <f t="shared" si="3"/>
        <v>431.75812293076876</v>
      </c>
      <c r="G20" s="31">
        <f>AVERAGE(F$4:F20)</f>
        <v>775.70626886875857</v>
      </c>
      <c r="H20" s="31"/>
      <c r="I20" s="31"/>
      <c r="J20"/>
      <c r="K20"/>
      <c r="L20" s="31"/>
      <c r="M20" s="31"/>
      <c r="N20" s="31"/>
      <c r="O20" s="31"/>
      <c r="P20" s="31"/>
      <c r="Q20" s="31"/>
      <c r="R20" s="31"/>
    </row>
    <row r="21" spans="1:66" ht="16.5" x14ac:dyDescent="0.3">
      <c r="A21" s="33">
        <v>18</v>
      </c>
      <c r="B21" s="72">
        <v>53</v>
      </c>
      <c r="C21" s="76">
        <f t="shared" si="0"/>
        <v>53</v>
      </c>
      <c r="D21" s="76">
        <f t="shared" si="1"/>
        <v>-0.70780182385102997</v>
      </c>
      <c r="E21" s="75">
        <f t="shared" si="2"/>
        <v>43.149416915615262</v>
      </c>
      <c r="F21" s="31">
        <f t="shared" si="3"/>
        <v>97.033987102366737</v>
      </c>
      <c r="G21" s="31">
        <f>AVERAGE(F$4:F21)</f>
        <v>738.00225321507014</v>
      </c>
      <c r="H21" s="31"/>
      <c r="I21" s="31"/>
      <c r="J21"/>
      <c r="K21"/>
      <c r="L21" s="31"/>
      <c r="M21" s="31"/>
      <c r="N21" s="31"/>
      <c r="O21" s="31"/>
      <c r="P21" s="31"/>
      <c r="Q21" s="31"/>
      <c r="R21" s="31"/>
    </row>
    <row r="22" spans="1:66" ht="16.5" x14ac:dyDescent="0.3">
      <c r="A22" s="33">
        <v>19</v>
      </c>
      <c r="B22" s="72">
        <v>90</v>
      </c>
      <c r="C22" s="76">
        <f t="shared" si="0"/>
        <v>90</v>
      </c>
      <c r="D22" s="76">
        <f t="shared" si="1"/>
        <v>11.322691389873253</v>
      </c>
      <c r="E22" s="75">
        <f t="shared" si="2"/>
        <v>52.292198176148972</v>
      </c>
      <c r="F22" s="31">
        <f t="shared" si="3"/>
        <v>1421.8783183868229</v>
      </c>
      <c r="G22" s="31">
        <f>AVERAGE(F$4:F22)</f>
        <v>773.99573032937292</v>
      </c>
      <c r="H22" s="31"/>
      <c r="I22" s="31"/>
      <c r="J22"/>
      <c r="K22"/>
      <c r="L22" s="31"/>
      <c r="M22" s="31"/>
      <c r="N22" s="31"/>
      <c r="O22" s="31"/>
      <c r="P22" s="31"/>
      <c r="Q22" s="31"/>
      <c r="R22" s="31"/>
    </row>
    <row r="23" spans="1:66" ht="16.5" x14ac:dyDescent="0.3">
      <c r="A23" s="33">
        <v>20</v>
      </c>
      <c r="B23" s="72">
        <v>56</v>
      </c>
      <c r="C23" s="76">
        <f t="shared" si="0"/>
        <v>56</v>
      </c>
      <c r="D23" s="76">
        <f t="shared" si="1"/>
        <v>-3.1372957963515518</v>
      </c>
      <c r="E23" s="75">
        <f t="shared" si="2"/>
        <v>101.32269138987326</v>
      </c>
      <c r="F23" s="31">
        <f t="shared" si="3"/>
        <v>2054.1463548216916</v>
      </c>
      <c r="G23" s="31">
        <f>AVERAGE(F$4:F23)</f>
        <v>838.00326155398886</v>
      </c>
      <c r="H23" s="31"/>
      <c r="I23" s="31"/>
      <c r="J23"/>
      <c r="K23"/>
      <c r="L23" s="31"/>
      <c r="M23" s="31"/>
      <c r="N23" s="31"/>
      <c r="O23" s="31"/>
      <c r="P23" s="31"/>
      <c r="Q23" s="31"/>
      <c r="R23" s="31"/>
    </row>
    <row r="24" spans="1:66" ht="16.5" x14ac:dyDescent="0.3">
      <c r="A24" s="33">
        <v>21</v>
      </c>
      <c r="B24" s="72">
        <v>51</v>
      </c>
      <c r="C24" s="76">
        <f t="shared" si="0"/>
        <v>51</v>
      </c>
      <c r="D24" s="76">
        <f t="shared" si="1"/>
        <v>-3.731582633485452</v>
      </c>
      <c r="E24" s="75">
        <f t="shared" si="2"/>
        <v>52.862704203648448</v>
      </c>
      <c r="F24" s="31">
        <f t="shared" si="3"/>
        <v>3.4696669502895996</v>
      </c>
      <c r="G24" s="31">
        <f>AVERAGE(F$4:F24)</f>
        <v>798.26356657286033</v>
      </c>
      <c r="H24" s="31"/>
      <c r="I24" s="31"/>
      <c r="J24"/>
      <c r="K24"/>
      <c r="L24" s="31"/>
      <c r="M24" s="31"/>
      <c r="N24" s="31"/>
      <c r="O24" s="31"/>
      <c r="P24" s="31"/>
      <c r="Q24" s="31"/>
      <c r="R24" s="31"/>
    </row>
    <row r="25" spans="1:66" ht="16.5" x14ac:dyDescent="0.3">
      <c r="A25" s="33">
        <v>22</v>
      </c>
      <c r="B25" s="72">
        <v>40</v>
      </c>
      <c r="C25" s="76">
        <f t="shared" si="0"/>
        <v>40</v>
      </c>
      <c r="D25" s="76">
        <f t="shared" si="1"/>
        <v>-6.0505363134387498</v>
      </c>
      <c r="E25" s="75">
        <f t="shared" si="2"/>
        <v>47.268417366514548</v>
      </c>
      <c r="F25" s="31">
        <f t="shared" si="3"/>
        <v>52.829891013850279</v>
      </c>
      <c r="G25" s="31">
        <f>AVERAGE(F$4:F25)</f>
        <v>764.38021768381441</v>
      </c>
      <c r="H25" s="31"/>
      <c r="I25" s="31"/>
      <c r="J25"/>
      <c r="K25"/>
      <c r="L25" s="31"/>
      <c r="M25" s="31"/>
      <c r="N25" s="31"/>
      <c r="O25" s="31"/>
      <c r="P25" s="31"/>
      <c r="Q25" s="31"/>
      <c r="R25" s="31"/>
    </row>
    <row r="26" spans="1:66" ht="16.5" x14ac:dyDescent="0.3">
      <c r="A26" s="33">
        <v>23</v>
      </c>
      <c r="B26" s="72">
        <v>61</v>
      </c>
      <c r="C26" s="76">
        <f t="shared" si="0"/>
        <v>61</v>
      </c>
      <c r="D26" s="76">
        <f t="shared" si="1"/>
        <v>2.5798074829632087</v>
      </c>
      <c r="E26" s="75">
        <f t="shared" si="2"/>
        <v>33.949463686561252</v>
      </c>
      <c r="F26" s="31">
        <f t="shared" si="3"/>
        <v>731.73151484466837</v>
      </c>
      <c r="G26" s="31">
        <f>AVERAGE(F$4:F26)</f>
        <v>762.96070886472114</v>
      </c>
      <c r="H26" s="31"/>
      <c r="I26" s="31"/>
      <c r="J26"/>
      <c r="K26"/>
      <c r="L26" s="31"/>
      <c r="M26" s="31"/>
      <c r="N26" s="31"/>
      <c r="O26" s="31"/>
      <c r="P26" s="31"/>
      <c r="Q26" s="31"/>
      <c r="R26" s="31"/>
    </row>
    <row r="27" spans="1:66" ht="16.5" x14ac:dyDescent="0.3">
      <c r="A27" s="33">
        <v>24</v>
      </c>
      <c r="B27" s="72">
        <v>72</v>
      </c>
      <c r="C27" s="76">
        <f t="shared" si="0"/>
        <v>72</v>
      </c>
      <c r="D27" s="76">
        <f t="shared" si="1"/>
        <v>5.2662294973694994</v>
      </c>
      <c r="E27" s="75">
        <f t="shared" si="2"/>
        <v>63.579807482963211</v>
      </c>
      <c r="F27" s="31">
        <f t="shared" si="3"/>
        <v>70.899642023962329</v>
      </c>
      <c r="G27" s="31">
        <f>AVERAGE(F$4:F27)</f>
        <v>734.12483107968956</v>
      </c>
      <c r="H27" s="31"/>
      <c r="I27" s="31"/>
      <c r="J27"/>
      <c r="K27"/>
      <c r="L27" s="31"/>
      <c r="M27" s="31"/>
      <c r="N27" s="31"/>
      <c r="O27" s="31"/>
      <c r="P27" s="31"/>
      <c r="Q27" s="31"/>
      <c r="R27" s="31"/>
    </row>
    <row r="28" spans="1:66" ht="16.5" x14ac:dyDescent="0.3">
      <c r="A28" s="33">
        <v>25</v>
      </c>
      <c r="B28" s="72">
        <v>39</v>
      </c>
      <c r="C28" s="76">
        <f t="shared" si="0"/>
        <v>39</v>
      </c>
      <c r="D28" s="76">
        <f t="shared" si="1"/>
        <v>-6.9424273857196326</v>
      </c>
      <c r="E28" s="75">
        <f t="shared" si="2"/>
        <v>77.266229497369494</v>
      </c>
      <c r="F28" s="31">
        <f t="shared" si="3"/>
        <v>1464.3043199453512</v>
      </c>
      <c r="G28" s="31">
        <f>AVERAGE(F$4:F28)</f>
        <v>763.33201063431591</v>
      </c>
      <c r="H28" s="31"/>
      <c r="I28" s="31"/>
      <c r="J28"/>
      <c r="K28"/>
      <c r="L28" s="31"/>
      <c r="M28" s="31"/>
      <c r="N28" s="31"/>
      <c r="O28" s="31"/>
      <c r="P28" s="31"/>
      <c r="Q28" s="31"/>
      <c r="R28" s="31"/>
    </row>
    <row r="29" spans="1:66" ht="16.5" x14ac:dyDescent="0.3">
      <c r="A29" s="33">
        <v>26</v>
      </c>
      <c r="B29" s="72">
        <v>31</v>
      </c>
      <c r="C29" s="76">
        <f t="shared" si="0"/>
        <v>31</v>
      </c>
      <c r="D29" s="76">
        <f t="shared" si="1"/>
        <v>-7.2798408530587162</v>
      </c>
      <c r="E29" s="75">
        <f t="shared" si="2"/>
        <v>32.057572614280367</v>
      </c>
      <c r="F29" s="31">
        <f t="shared" si="3"/>
        <v>1.1184598344758108</v>
      </c>
      <c r="G29" s="31">
        <f>AVERAGE(F$4:F29)</f>
        <v>734.01610483432216</v>
      </c>
      <c r="H29" s="31"/>
      <c r="I29" s="31"/>
      <c r="J29"/>
      <c r="K29"/>
      <c r="L29" s="31"/>
      <c r="M29" s="31"/>
      <c r="N29" s="31"/>
      <c r="O29" s="31"/>
      <c r="P29" s="31"/>
      <c r="Q29" s="31"/>
      <c r="R29" s="31"/>
    </row>
    <row r="30" spans="1:66" ht="16.5" x14ac:dyDescent="0.3">
      <c r="A30" s="33">
        <v>27</v>
      </c>
      <c r="B30" s="72">
        <v>62</v>
      </c>
      <c r="C30" s="76">
        <f t="shared" si="0"/>
        <v>62</v>
      </c>
      <c r="D30" s="76">
        <f t="shared" si="1"/>
        <v>4.9331586677427284</v>
      </c>
      <c r="E30" s="75">
        <f t="shared" si="2"/>
        <v>23.720159146941285</v>
      </c>
      <c r="F30" s="31">
        <f t="shared" si="3"/>
        <v>1465.3462157355029</v>
      </c>
      <c r="G30" s="31">
        <f>AVERAGE(F$4:F30)</f>
        <v>761.10240523806954</v>
      </c>
      <c r="H30" s="31"/>
      <c r="I30" s="31"/>
      <c r="J30"/>
      <c r="K30"/>
      <c r="L30" s="31"/>
      <c r="M30" s="31"/>
      <c r="N30" s="31"/>
      <c r="O30" s="31"/>
      <c r="P30" s="31"/>
      <c r="Q30" s="31"/>
      <c r="R30" s="31"/>
    </row>
    <row r="31" spans="1:66" ht="16.5" x14ac:dyDescent="0.3">
      <c r="A31" s="33">
        <v>28</v>
      </c>
      <c r="B31" s="72">
        <v>48</v>
      </c>
      <c r="C31" s="76">
        <f t="shared" si="0"/>
        <v>48</v>
      </c>
      <c r="D31" s="76">
        <f t="shared" si="1"/>
        <v>-1.1073747457582157</v>
      </c>
      <c r="E31" s="75">
        <f t="shared" si="2"/>
        <v>66.933158667742731</v>
      </c>
      <c r="F31" s="31">
        <f t="shared" si="3"/>
        <v>358.46449713792168</v>
      </c>
      <c r="G31" s="31">
        <f>AVERAGE(F$4:F31)</f>
        <v>746.72247994877853</v>
      </c>
      <c r="H31" s="31"/>
      <c r="I31" s="31"/>
      <c r="J31"/>
      <c r="K31"/>
      <c r="L31" s="31"/>
      <c r="M31" s="31"/>
      <c r="N31" s="31"/>
      <c r="O31" s="31"/>
      <c r="P31" s="31"/>
      <c r="Q31" s="31"/>
      <c r="R31" s="31"/>
    </row>
    <row r="32" spans="1:66" ht="16.5" x14ac:dyDescent="0.3">
      <c r="A32" s="5">
        <v>29</v>
      </c>
      <c r="B32"/>
      <c r="E32" s="1">
        <f t="shared" si="2"/>
        <v>46.892625254241786</v>
      </c>
      <c r="F32" s="27"/>
      <c r="G32"/>
      <c r="H32"/>
      <c r="I32"/>
      <c r="J32"/>
      <c r="K32"/>
      <c r="L32"/>
      <c r="M32"/>
      <c r="N32"/>
      <c r="O32"/>
      <c r="P32"/>
      <c r="Q32"/>
      <c r="R32"/>
      <c r="BJ32"/>
      <c r="BK32"/>
      <c r="BL32"/>
      <c r="BM32"/>
      <c r="BN32"/>
    </row>
    <row r="33" spans="1:66" x14ac:dyDescent="0.25">
      <c r="A33"/>
      <c r="B33"/>
      <c r="C33"/>
      <c r="BJ33"/>
      <c r="BK33"/>
      <c r="BL33"/>
      <c r="BM33"/>
      <c r="BN33"/>
    </row>
    <row r="34" spans="1:66" x14ac:dyDescent="0.25">
      <c r="A34"/>
      <c r="B34"/>
      <c r="C34"/>
      <c r="BJ34"/>
      <c r="BK34"/>
      <c r="BL34"/>
      <c r="BM34"/>
      <c r="BN34"/>
    </row>
    <row r="35" spans="1:66" x14ac:dyDescent="0.25">
      <c r="A35" s="21" t="s">
        <v>55</v>
      </c>
      <c r="B35"/>
      <c r="C35"/>
      <c r="BJ35"/>
      <c r="BK35"/>
      <c r="BL35"/>
      <c r="BM35"/>
      <c r="BN35"/>
    </row>
    <row r="36" spans="1:66" x14ac:dyDescent="0.25">
      <c r="A36" s="21" t="s">
        <v>54</v>
      </c>
      <c r="B36"/>
      <c r="C36"/>
      <c r="BJ36"/>
      <c r="BK36"/>
      <c r="BL36"/>
      <c r="BM36"/>
      <c r="BN36"/>
    </row>
    <row r="37" spans="1:66" x14ac:dyDescent="0.25">
      <c r="A37" s="21" t="s">
        <v>53</v>
      </c>
      <c r="B37"/>
      <c r="C37"/>
      <c r="BJ37"/>
      <c r="BK37"/>
      <c r="BL37"/>
      <c r="BM37"/>
      <c r="BN37"/>
    </row>
    <row r="38" spans="1:66" x14ac:dyDescent="0.25">
      <c r="A38" s="40" t="s">
        <v>25</v>
      </c>
      <c r="B38"/>
      <c r="C38"/>
      <c r="BJ38"/>
      <c r="BK38"/>
      <c r="BL38"/>
      <c r="BM38"/>
      <c r="BN38"/>
    </row>
    <row r="39" spans="1:66" x14ac:dyDescent="0.25">
      <c r="A39" t="s">
        <v>52</v>
      </c>
      <c r="B39"/>
      <c r="C39"/>
      <c r="BJ39"/>
      <c r="BK39"/>
      <c r="BL39"/>
      <c r="BM39"/>
      <c r="BN39"/>
    </row>
    <row r="40" spans="1:66" x14ac:dyDescent="0.25">
      <c r="A40" t="s">
        <v>26</v>
      </c>
      <c r="B40"/>
      <c r="C40"/>
      <c r="BJ40"/>
      <c r="BK40"/>
      <c r="BL40"/>
      <c r="BM40"/>
      <c r="BN40"/>
    </row>
    <row r="41" spans="1:66" x14ac:dyDescent="0.25">
      <c r="A41" t="s">
        <v>51</v>
      </c>
      <c r="B41"/>
      <c r="C41"/>
      <c r="BJ41"/>
      <c r="BK41"/>
      <c r="BL41"/>
      <c r="BM41"/>
      <c r="BN41"/>
    </row>
    <row r="42" spans="1:66" x14ac:dyDescent="0.25">
      <c r="A42" t="s">
        <v>50</v>
      </c>
      <c r="B42"/>
      <c r="C42"/>
      <c r="BJ42"/>
      <c r="BK42"/>
      <c r="BL42"/>
      <c r="BM42"/>
      <c r="BN42"/>
    </row>
    <row r="43" spans="1:66" x14ac:dyDescent="0.25">
      <c r="A43" t="s">
        <v>49</v>
      </c>
      <c r="B43"/>
      <c r="C43"/>
      <c r="BJ43"/>
      <c r="BK43"/>
      <c r="BL43"/>
      <c r="BM43"/>
      <c r="BN43"/>
    </row>
    <row r="44" spans="1:66" x14ac:dyDescent="0.25">
      <c r="A44"/>
      <c r="B44"/>
      <c r="C44"/>
      <c r="BJ44"/>
      <c r="BK44"/>
      <c r="BL44"/>
      <c r="BM44"/>
      <c r="BN44"/>
    </row>
    <row r="45" spans="1:66" x14ac:dyDescent="0.25">
      <c r="A45"/>
      <c r="B45"/>
      <c r="C45"/>
      <c r="BJ45"/>
      <c r="BK45"/>
      <c r="BL45"/>
      <c r="BM45"/>
      <c r="BN45"/>
    </row>
    <row r="46" spans="1:66" x14ac:dyDescent="0.25">
      <c r="A46"/>
      <c r="B46"/>
      <c r="C46"/>
      <c r="BJ46"/>
      <c r="BK46"/>
      <c r="BL46"/>
      <c r="BM46"/>
      <c r="BN46"/>
    </row>
    <row r="47" spans="1:66" x14ac:dyDescent="0.25">
      <c r="A47"/>
      <c r="B47"/>
      <c r="C47"/>
      <c r="BJ47"/>
      <c r="BK47"/>
      <c r="BL47"/>
      <c r="BM47"/>
      <c r="BN47"/>
    </row>
    <row r="48" spans="1:66" x14ac:dyDescent="0.25">
      <c r="A48"/>
      <c r="B48"/>
      <c r="C48"/>
      <c r="BJ48"/>
      <c r="BK48"/>
      <c r="BL48"/>
      <c r="BM48"/>
      <c r="BN48"/>
    </row>
    <row r="49" spans="1:66" x14ac:dyDescent="0.25">
      <c r="A49"/>
      <c r="B49"/>
      <c r="C49"/>
      <c r="BJ49"/>
      <c r="BK49"/>
      <c r="BL49"/>
      <c r="BM49"/>
      <c r="BN49"/>
    </row>
    <row r="50" spans="1:66" x14ac:dyDescent="0.25">
      <c r="A50"/>
      <c r="B50"/>
      <c r="C50"/>
      <c r="BJ50"/>
      <c r="BK50"/>
      <c r="BL50"/>
      <c r="BM50"/>
      <c r="BN50"/>
    </row>
    <row r="51" spans="1:66" x14ac:dyDescent="0.25">
      <c r="A51"/>
      <c r="B51"/>
      <c r="C51"/>
      <c r="BJ51"/>
      <c r="BK51"/>
      <c r="BL51"/>
      <c r="BM51"/>
      <c r="BN51"/>
    </row>
    <row r="52" spans="1:66" x14ac:dyDescent="0.25">
      <c r="A52"/>
      <c r="B52"/>
      <c r="C52"/>
      <c r="BJ52"/>
      <c r="BK52"/>
      <c r="BL52"/>
      <c r="BM52"/>
      <c r="BN52"/>
    </row>
    <row r="53" spans="1:66" x14ac:dyDescent="0.25">
      <c r="A53"/>
      <c r="B53"/>
      <c r="C53"/>
      <c r="BJ53"/>
      <c r="BK53"/>
      <c r="BL53"/>
      <c r="BM53"/>
      <c r="BN53"/>
    </row>
    <row r="54" spans="1:66" x14ac:dyDescent="0.25">
      <c r="A54"/>
      <c r="B54"/>
      <c r="C54"/>
      <c r="BJ54"/>
      <c r="BK54"/>
      <c r="BL54"/>
      <c r="BM54"/>
      <c r="BN54"/>
    </row>
    <row r="55" spans="1:66" x14ac:dyDescent="0.25">
      <c r="A55"/>
      <c r="B55"/>
      <c r="C55"/>
      <c r="BJ55"/>
      <c r="BK55"/>
      <c r="BL55"/>
      <c r="BM55"/>
      <c r="BN55"/>
    </row>
    <row r="56" spans="1:66" x14ac:dyDescent="0.25">
      <c r="A56"/>
      <c r="B56"/>
      <c r="C56"/>
      <c r="BJ56"/>
      <c r="BK56"/>
      <c r="BL56"/>
      <c r="BM56"/>
      <c r="BN56"/>
    </row>
    <row r="57" spans="1:66" x14ac:dyDescent="0.25">
      <c r="A57"/>
      <c r="B57"/>
      <c r="C57"/>
      <c r="BJ57"/>
      <c r="BK57"/>
      <c r="BL57"/>
      <c r="BM57"/>
      <c r="BN57"/>
    </row>
    <row r="58" spans="1:66" x14ac:dyDescent="0.25">
      <c r="A58"/>
      <c r="B58"/>
      <c r="C58"/>
      <c r="BJ58"/>
      <c r="BK58"/>
      <c r="BL58"/>
      <c r="BM58"/>
      <c r="BN58"/>
    </row>
    <row r="59" spans="1:66" x14ac:dyDescent="0.25">
      <c r="A59"/>
      <c r="B59"/>
      <c r="C59"/>
      <c r="BJ59"/>
      <c r="BK59"/>
      <c r="BL59"/>
      <c r="BM59"/>
      <c r="BN59"/>
    </row>
    <row r="60" spans="1:66" x14ac:dyDescent="0.25">
      <c r="A60"/>
      <c r="B60"/>
      <c r="C60"/>
      <c r="BJ60"/>
      <c r="BK60"/>
      <c r="BL60"/>
      <c r="BM60"/>
      <c r="BN60"/>
    </row>
    <row r="61" spans="1:66" x14ac:dyDescent="0.25">
      <c r="A61"/>
      <c r="B61"/>
      <c r="C61"/>
      <c r="BJ61"/>
      <c r="BK61"/>
      <c r="BL61"/>
      <c r="BM61"/>
      <c r="BN61"/>
    </row>
    <row r="62" spans="1:66" x14ac:dyDescent="0.25">
      <c r="A62"/>
      <c r="B62"/>
      <c r="C62"/>
      <c r="BJ62"/>
      <c r="BK62"/>
      <c r="BL62"/>
      <c r="BM62"/>
      <c r="BN62"/>
    </row>
    <row r="63" spans="1:66" x14ac:dyDescent="0.25">
      <c r="A63"/>
      <c r="B63"/>
      <c r="C63"/>
      <c r="BJ63"/>
      <c r="BK63"/>
      <c r="BL63"/>
      <c r="BM63"/>
      <c r="BN63"/>
    </row>
    <row r="64" spans="1:66" x14ac:dyDescent="0.25">
      <c r="A64"/>
      <c r="B64"/>
      <c r="C64"/>
      <c r="BJ64"/>
      <c r="BK64"/>
      <c r="BL64"/>
      <c r="BM64"/>
      <c r="BN64"/>
    </row>
    <row r="65" spans="1:66" x14ac:dyDescent="0.25">
      <c r="A65"/>
      <c r="B65"/>
      <c r="C65"/>
      <c r="BJ65"/>
      <c r="BK65"/>
      <c r="BL65"/>
      <c r="BM65"/>
      <c r="BN65"/>
    </row>
    <row r="66" spans="1:66" x14ac:dyDescent="0.25">
      <c r="A66"/>
      <c r="B66"/>
      <c r="C66"/>
      <c r="BJ66"/>
      <c r="BK66"/>
      <c r="BL66"/>
      <c r="BM66"/>
      <c r="BN66"/>
    </row>
    <row r="67" spans="1:66" x14ac:dyDescent="0.25">
      <c r="A67"/>
      <c r="B67"/>
      <c r="C67"/>
      <c r="BJ67"/>
      <c r="BK67"/>
      <c r="BL67"/>
      <c r="BM67"/>
      <c r="BN67"/>
    </row>
    <row r="68" spans="1:66" x14ac:dyDescent="0.25">
      <c r="A68"/>
      <c r="B68"/>
      <c r="C68"/>
      <c r="BJ68"/>
      <c r="BK68"/>
      <c r="BL68"/>
      <c r="BM68"/>
      <c r="BN68"/>
    </row>
    <row r="69" spans="1:66" x14ac:dyDescent="0.25">
      <c r="A69"/>
      <c r="B69"/>
      <c r="C69"/>
      <c r="BJ69"/>
      <c r="BK69"/>
      <c r="BL69"/>
      <c r="BM69"/>
      <c r="BN69"/>
    </row>
    <row r="70" spans="1:66" x14ac:dyDescent="0.25">
      <c r="A70"/>
      <c r="B70"/>
      <c r="C70"/>
      <c r="BJ70"/>
      <c r="BK70"/>
      <c r="BL70"/>
      <c r="BM70"/>
      <c r="BN70"/>
    </row>
    <row r="71" spans="1:66" x14ac:dyDescent="0.25">
      <c r="A71"/>
      <c r="B71"/>
      <c r="C71"/>
      <c r="BJ71"/>
      <c r="BK71"/>
      <c r="BL71"/>
      <c r="BM71"/>
      <c r="BN71"/>
    </row>
    <row r="72" spans="1:66" x14ac:dyDescent="0.25">
      <c r="A72"/>
      <c r="B72"/>
      <c r="C72"/>
      <c r="BJ72"/>
      <c r="BK72"/>
      <c r="BL72"/>
      <c r="BM72"/>
      <c r="BN72"/>
    </row>
    <row r="73" spans="1:66" x14ac:dyDescent="0.25">
      <c r="A73"/>
      <c r="B73"/>
      <c r="C73"/>
      <c r="BJ73"/>
      <c r="BK73"/>
      <c r="BL73"/>
      <c r="BM73"/>
      <c r="BN73"/>
    </row>
    <row r="74" spans="1:66" x14ac:dyDescent="0.25">
      <c r="A74"/>
      <c r="B74"/>
      <c r="C74"/>
      <c r="BJ74"/>
      <c r="BK74"/>
      <c r="BL74"/>
      <c r="BM74"/>
      <c r="BN74"/>
    </row>
    <row r="75" spans="1:66" x14ac:dyDescent="0.25">
      <c r="A75"/>
      <c r="B75"/>
      <c r="C75"/>
      <c r="BJ75"/>
      <c r="BK75"/>
      <c r="BL75"/>
      <c r="BM75"/>
      <c r="BN75"/>
    </row>
    <row r="76" spans="1:66" x14ac:dyDescent="0.25">
      <c r="A76"/>
      <c r="B76"/>
      <c r="C76"/>
      <c r="BJ76"/>
      <c r="BK76"/>
      <c r="BL76"/>
      <c r="BM76"/>
      <c r="BN76"/>
    </row>
    <row r="77" spans="1:66" x14ac:dyDescent="0.25">
      <c r="A77"/>
      <c r="B77"/>
      <c r="C77"/>
      <c r="BJ77"/>
      <c r="BK77"/>
      <c r="BL77"/>
      <c r="BM77"/>
      <c r="BN77"/>
    </row>
    <row r="78" spans="1:66" x14ac:dyDescent="0.25">
      <c r="A78"/>
      <c r="B78"/>
      <c r="C78"/>
      <c r="BJ78"/>
      <c r="BK78"/>
      <c r="BL78"/>
      <c r="BM78"/>
      <c r="BN78"/>
    </row>
    <row r="79" spans="1:66" ht="16.5" x14ac:dyDescent="0.3">
      <c r="A79"/>
      <c r="B79"/>
      <c r="C79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BJ79"/>
      <c r="BK79"/>
      <c r="BL79"/>
      <c r="BM79"/>
      <c r="BN79"/>
    </row>
    <row r="80" spans="1:66" ht="16.5" x14ac:dyDescent="0.3">
      <c r="A80"/>
      <c r="B80"/>
      <c r="C8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BJ80"/>
      <c r="BK80"/>
      <c r="BL80"/>
      <c r="BM80"/>
      <c r="BN80"/>
    </row>
    <row r="81" spans="1:66" ht="16.5" x14ac:dyDescent="0.3">
      <c r="A81"/>
      <c r="B81"/>
      <c r="C81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BJ81"/>
      <c r="BK81"/>
      <c r="BL81"/>
      <c r="BM81"/>
      <c r="BN81"/>
    </row>
    <row r="82" spans="1:66" ht="16.5" x14ac:dyDescent="0.3">
      <c r="A82"/>
      <c r="B82"/>
      <c r="C82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BJ82"/>
      <c r="BK82"/>
      <c r="BL82"/>
      <c r="BM82"/>
      <c r="BN82"/>
    </row>
    <row r="83" spans="1:66" ht="16.5" x14ac:dyDescent="0.3">
      <c r="A83"/>
      <c r="B83"/>
      <c r="C83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BJ83"/>
      <c r="BK83"/>
      <c r="BL83"/>
      <c r="BM83"/>
      <c r="BN83"/>
    </row>
    <row r="84" spans="1:66" ht="16.5" x14ac:dyDescent="0.3">
      <c r="A84"/>
      <c r="B84"/>
      <c r="C84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BJ84"/>
      <c r="BK84"/>
      <c r="BL84"/>
      <c r="BM84"/>
      <c r="BN84"/>
    </row>
    <row r="85" spans="1:66" ht="16.5" x14ac:dyDescent="0.3">
      <c r="A85"/>
      <c r="B85"/>
      <c r="C85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BJ85"/>
      <c r="BK85"/>
      <c r="BL85"/>
      <c r="BM85"/>
      <c r="BN85"/>
    </row>
    <row r="86" spans="1:66" ht="16.5" x14ac:dyDescent="0.3">
      <c r="A86"/>
      <c r="B86"/>
      <c r="C86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BJ86"/>
      <c r="BK86"/>
      <c r="BL86"/>
      <c r="BM86"/>
      <c r="BN86"/>
    </row>
    <row r="87" spans="1:66" ht="16.5" x14ac:dyDescent="0.3">
      <c r="A87"/>
      <c r="B87"/>
      <c r="C87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BJ87"/>
      <c r="BK87"/>
      <c r="BL87"/>
      <c r="BM87"/>
      <c r="BN87"/>
    </row>
    <row r="88" spans="1:66" ht="16.5" x14ac:dyDescent="0.3">
      <c r="A88"/>
      <c r="B88"/>
      <c r="C88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</row>
    <row r="89" spans="1:66" ht="16.5" x14ac:dyDescent="0.3">
      <c r="A89"/>
      <c r="B89"/>
      <c r="C89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</row>
    <row r="90" spans="1:66" ht="16.5" x14ac:dyDescent="0.3">
      <c r="A90"/>
      <c r="B90"/>
      <c r="C9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</row>
    <row r="91" spans="1:66" x14ac:dyDescent="0.25">
      <c r="A91"/>
      <c r="B91"/>
      <c r="C91"/>
    </row>
    <row r="92" spans="1:66" x14ac:dyDescent="0.25">
      <c r="A92"/>
      <c r="B92"/>
      <c r="C92"/>
    </row>
    <row r="93" spans="1:66" x14ac:dyDescent="0.25">
      <c r="A93"/>
      <c r="B93"/>
      <c r="C93"/>
    </row>
    <row r="94" spans="1:66" x14ac:dyDescent="0.25">
      <c r="A94"/>
      <c r="B94"/>
      <c r="C94"/>
    </row>
    <row r="95" spans="1:66" x14ac:dyDescent="0.25">
      <c r="A95"/>
      <c r="B95"/>
      <c r="C95"/>
    </row>
    <row r="96" spans="1:66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</sheetData>
  <conditionalFormatting sqref="W7:AG17">
    <cfRule type="cellIs" dxfId="0" priority="1" operator="equal">
      <formula>$AH$18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3.TrendAdj-22Mins</vt:lpstr>
      <vt:lpstr>3.ES.Simp.Trend</vt:lpstr>
      <vt:lpstr>TheRestForPracticeIfYouWish</vt:lpstr>
      <vt:lpstr>3b.ESLag</vt:lpstr>
      <vt:lpstr>Prac.TrAdES</vt:lpstr>
      <vt:lpstr>Prac.TrAdES-2</vt:lpstr>
      <vt:lpstr>Prac.TrAdES-3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2021-09-04T03:09:06Z</dcterms:modified>
</cp:coreProperties>
</file>