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8_{9245B881-09AA-4177-ACBE-FD5751FDD4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Orders-Arrived" sheetId="2" r:id="rId1"/>
    <sheet name="1b.Orders-Arrived" sheetId="3" r:id="rId2"/>
  </sheets>
  <definedNames>
    <definedName name="Page1">'1.Orders-Arrived'!#REF!</definedName>
    <definedName name="solver_adj" localSheetId="0" hidden="1">'1.Orders-Arrived'!#REF!</definedName>
    <definedName name="solver_adj" localSheetId="1" hidden="1">'1b.Orders-Arrived'!#REF!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'1.Orders-Arrived'!#REF!</definedName>
    <definedName name="solver_opt" localSheetId="1" hidden="1">'1b.Orders-Arrived'!#REF!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" i="2" l="1"/>
  <c r="U2" i="2" s="1"/>
  <c r="S2" i="2" s="1"/>
  <c r="AI15" i="2"/>
  <c r="Z3" i="2"/>
  <c r="AA3" i="2" s="1"/>
  <c r="AB3" i="2" s="1"/>
  <c r="AC3" i="2" s="1"/>
  <c r="AD3" i="2" s="1"/>
  <c r="AE3" i="2" s="1"/>
  <c r="AF3" i="2" s="1"/>
  <c r="AG3" i="2" s="1"/>
  <c r="AH3" i="2" s="1"/>
  <c r="AI3" i="2" s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2" i="2"/>
  <c r="S1" i="2"/>
  <c r="T2" i="2" l="1"/>
  <c r="H1" i="2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C2" i="2"/>
  <c r="C3" i="2" s="1"/>
  <c r="C4" i="2" s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2" i="3"/>
  <c r="N11" i="3"/>
  <c r="O10" i="3" s="1"/>
  <c r="N10" i="3"/>
  <c r="O11" i="3" s="1"/>
  <c r="U3" i="2" l="1"/>
  <c r="N13" i="3"/>
  <c r="K23" i="3"/>
  <c r="K24" i="3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S3" i="2" l="1"/>
  <c r="D10" i="3"/>
  <c r="E10" i="3" s="1"/>
  <c r="F10" i="3" s="1"/>
  <c r="D7" i="3"/>
  <c r="E7" i="3" s="1"/>
  <c r="F7" i="3" s="1"/>
  <c r="D26" i="3"/>
  <c r="E26" i="3" s="1"/>
  <c r="F26" i="3" s="1"/>
  <c r="D40" i="3"/>
  <c r="E40" i="3" s="1"/>
  <c r="F40" i="3" s="1"/>
  <c r="D54" i="3"/>
  <c r="D29" i="3"/>
  <c r="E29" i="3" s="1"/>
  <c r="F29" i="3" s="1"/>
  <c r="D32" i="3"/>
  <c r="E32" i="3" s="1"/>
  <c r="F32" i="3" s="1"/>
  <c r="D13" i="3"/>
  <c r="E13" i="3" s="1"/>
  <c r="F13" i="3" s="1"/>
  <c r="D35" i="3"/>
  <c r="E35" i="3" s="1"/>
  <c r="F35" i="3" s="1"/>
  <c r="D46" i="3"/>
  <c r="E46" i="3" s="1"/>
  <c r="F46" i="3" s="1"/>
  <c r="D19" i="3"/>
  <c r="E19" i="3" s="1"/>
  <c r="F19" i="3" s="1"/>
  <c r="D23" i="3"/>
  <c r="E23" i="3" s="1"/>
  <c r="F23" i="3" s="1"/>
  <c r="D42" i="3"/>
  <c r="E42" i="3" s="1"/>
  <c r="F42" i="3" s="1"/>
  <c r="D22" i="3"/>
  <c r="E22" i="3" s="1"/>
  <c r="F22" i="3" s="1"/>
  <c r="D43" i="3"/>
  <c r="E43" i="3" s="1"/>
  <c r="F43" i="3" s="1"/>
  <c r="D25" i="3"/>
  <c r="E25" i="3" s="1"/>
  <c r="F25" i="3" s="1"/>
  <c r="D18" i="3"/>
  <c r="E18" i="3" s="1"/>
  <c r="F18" i="3" s="1"/>
  <c r="D9" i="3"/>
  <c r="E9" i="3" s="1"/>
  <c r="F9" i="3" s="1"/>
  <c r="D27" i="3"/>
  <c r="E27" i="3" s="1"/>
  <c r="F27" i="3" s="1"/>
  <c r="D38" i="3"/>
  <c r="E38" i="3" s="1"/>
  <c r="F38" i="3" s="1"/>
  <c r="D52" i="3"/>
  <c r="M5" i="3" s="1"/>
  <c r="D15" i="3"/>
  <c r="E15" i="3" s="1"/>
  <c r="F15" i="3" s="1"/>
  <c r="D14" i="3"/>
  <c r="E14" i="3" s="1"/>
  <c r="F14" i="3" s="1"/>
  <c r="D11" i="3"/>
  <c r="E11" i="3" s="1"/>
  <c r="F11" i="3" s="1"/>
  <c r="D47" i="3"/>
  <c r="E47" i="3" s="1"/>
  <c r="F47" i="3" s="1"/>
  <c r="D24" i="3"/>
  <c r="E24" i="3" s="1"/>
  <c r="F24" i="3" s="1"/>
  <c r="D30" i="3"/>
  <c r="E30" i="3" s="1"/>
  <c r="F30" i="3" s="1"/>
  <c r="D44" i="3"/>
  <c r="E44" i="3" s="1"/>
  <c r="F44" i="3" s="1"/>
  <c r="D56" i="3"/>
  <c r="D34" i="3"/>
  <c r="E34" i="3" s="1"/>
  <c r="F34" i="3" s="1"/>
  <c r="D2" i="3"/>
  <c r="E2" i="3" s="1"/>
  <c r="F2" i="3" s="1"/>
  <c r="G2" i="3" s="1"/>
  <c r="H2" i="3" s="1"/>
  <c r="D39" i="3"/>
  <c r="E39" i="3" s="1"/>
  <c r="F39" i="3" s="1"/>
  <c r="D21" i="3"/>
  <c r="E21" i="3" s="1"/>
  <c r="F21" i="3" s="1"/>
  <c r="D53" i="3"/>
  <c r="D36" i="3"/>
  <c r="E36" i="3" s="1"/>
  <c r="F36" i="3" s="1"/>
  <c r="D20" i="3"/>
  <c r="E20" i="3" s="1"/>
  <c r="F20" i="3" s="1"/>
  <c r="D16" i="3"/>
  <c r="E16" i="3" s="1"/>
  <c r="F16" i="3" s="1"/>
  <c r="D31" i="3"/>
  <c r="E31" i="3" s="1"/>
  <c r="F31" i="3" s="1"/>
  <c r="D12" i="3"/>
  <c r="E12" i="3" s="1"/>
  <c r="F12" i="3" s="1"/>
  <c r="D49" i="3"/>
  <c r="E49" i="3" s="1"/>
  <c r="F49" i="3" s="1"/>
  <c r="D28" i="3"/>
  <c r="E28" i="3" s="1"/>
  <c r="F28" i="3" s="1"/>
  <c r="D4" i="3"/>
  <c r="E4" i="3" s="1"/>
  <c r="F4" i="3" s="1"/>
  <c r="D6" i="3"/>
  <c r="E6" i="3" s="1"/>
  <c r="F6" i="3" s="1"/>
  <c r="D55" i="3"/>
  <c r="D8" i="3"/>
  <c r="E8" i="3" s="1"/>
  <c r="F8" i="3" s="1"/>
  <c r="D41" i="3"/>
  <c r="E41" i="3" s="1"/>
  <c r="F41" i="3" s="1"/>
  <c r="D45" i="3"/>
  <c r="E45" i="3" s="1"/>
  <c r="F45" i="3" s="1"/>
  <c r="D50" i="3"/>
  <c r="E50" i="3" s="1"/>
  <c r="F50" i="3" s="1"/>
  <c r="D48" i="3"/>
  <c r="E48" i="3" s="1"/>
  <c r="F48" i="3" s="1"/>
  <c r="D3" i="3"/>
  <c r="E3" i="3" s="1"/>
  <c r="F3" i="3" s="1"/>
  <c r="D51" i="3"/>
  <c r="E51" i="3" s="1"/>
  <c r="F51" i="3" s="1"/>
  <c r="D5" i="3"/>
  <c r="E5" i="3" s="1"/>
  <c r="F5" i="3" s="1"/>
  <c r="D33" i="3"/>
  <c r="E33" i="3" s="1"/>
  <c r="F33" i="3" s="1"/>
  <c r="D37" i="3"/>
  <c r="E37" i="3" s="1"/>
  <c r="F37" i="3" s="1"/>
  <c r="D17" i="3"/>
  <c r="E17" i="3" s="1"/>
  <c r="F17" i="3" s="1"/>
  <c r="G3" i="2" a="1"/>
  <c r="G3" i="2" s="1"/>
  <c r="G15" i="2" s="1"/>
  <c r="F3" i="2" a="1"/>
  <c r="F3" i="2" s="1"/>
  <c r="F15" i="2" s="1"/>
  <c r="H3" i="2" a="1"/>
  <c r="H3" i="2" s="1"/>
  <c r="H15" i="2" s="1"/>
  <c r="T3" i="2" l="1"/>
  <c r="G21" i="3"/>
  <c r="H21" i="3" s="1"/>
  <c r="G26" i="3"/>
  <c r="H26" i="3" s="1"/>
  <c r="G49" i="3"/>
  <c r="H49" i="3" s="1"/>
  <c r="G34" i="3"/>
  <c r="H34" i="3" s="1"/>
  <c r="G9" i="3"/>
  <c r="H9" i="3" s="1"/>
  <c r="G48" i="3"/>
  <c r="H48" i="3" s="1"/>
  <c r="G24" i="3"/>
  <c r="H24" i="3" s="1"/>
  <c r="G7" i="3"/>
  <c r="H7" i="3" s="1"/>
  <c r="G5" i="3"/>
  <c r="H5" i="3" s="1"/>
  <c r="G30" i="3"/>
  <c r="H30" i="3" s="1"/>
  <c r="G31" i="3"/>
  <c r="H31" i="3" s="1"/>
  <c r="G28" i="3"/>
  <c r="H28" i="3" s="1"/>
  <c r="G23" i="3"/>
  <c r="H23" i="3" s="1"/>
  <c r="G19" i="3"/>
  <c r="H19" i="3" s="1"/>
  <c r="G50" i="3"/>
  <c r="H50" i="3" s="1"/>
  <c r="G15" i="3"/>
  <c r="H15" i="3" s="1"/>
  <c r="G12" i="3"/>
  <c r="H12" i="3" s="1"/>
  <c r="G39" i="3"/>
  <c r="H39" i="3" s="1"/>
  <c r="G25" i="3"/>
  <c r="H25" i="3" s="1"/>
  <c r="G43" i="3"/>
  <c r="H43" i="3" s="1"/>
  <c r="G46" i="3"/>
  <c r="H46" i="3" s="1"/>
  <c r="G47" i="3"/>
  <c r="H47" i="3" s="1"/>
  <c r="G44" i="3"/>
  <c r="H44" i="3" s="1"/>
  <c r="G37" i="3"/>
  <c r="H37" i="3" s="1"/>
  <c r="G33" i="3"/>
  <c r="H33" i="3" s="1"/>
  <c r="G51" i="3"/>
  <c r="H51" i="3" s="1"/>
  <c r="O13" i="3" s="1"/>
  <c r="O14" i="3" s="1"/>
  <c r="G35" i="3"/>
  <c r="H35" i="3" s="1"/>
  <c r="G42" i="3"/>
  <c r="H42" i="3" s="1"/>
  <c r="G13" i="3"/>
  <c r="H13" i="3" s="1"/>
  <c r="G10" i="3"/>
  <c r="H10" i="3" s="1"/>
  <c r="G27" i="3"/>
  <c r="H27" i="3" s="1"/>
  <c r="G6" i="3"/>
  <c r="H6" i="3" s="1"/>
  <c r="G38" i="3"/>
  <c r="H38" i="3" s="1"/>
  <c r="G36" i="3"/>
  <c r="H36" i="3" s="1"/>
  <c r="G8" i="3"/>
  <c r="H8" i="3" s="1"/>
  <c r="G20" i="3"/>
  <c r="H20" i="3" s="1"/>
  <c r="G14" i="3"/>
  <c r="H14" i="3" s="1"/>
  <c r="G32" i="3"/>
  <c r="H32" i="3" s="1"/>
  <c r="G45" i="3"/>
  <c r="H45" i="3" s="1"/>
  <c r="G41" i="3"/>
  <c r="H41" i="3" s="1"/>
  <c r="G3" i="3"/>
  <c r="H3" i="3" s="1"/>
  <c r="G16" i="3"/>
  <c r="H16" i="3" s="1"/>
  <c r="G22" i="3"/>
  <c r="H22" i="3" s="1"/>
  <c r="G29" i="3"/>
  <c r="H29" i="3" s="1"/>
  <c r="G11" i="3"/>
  <c r="H11" i="3" s="1"/>
  <c r="G18" i="3"/>
  <c r="H18" i="3" s="1"/>
  <c r="G17" i="3"/>
  <c r="H17" i="3" s="1"/>
  <c r="G40" i="3"/>
  <c r="H40" i="3" s="1"/>
  <c r="G4" i="3"/>
  <c r="H4" i="3" s="1"/>
  <c r="U4" i="2" l="1"/>
  <c r="S4" i="2" l="1"/>
  <c r="T4" i="2" s="1"/>
  <c r="U5" i="2" l="1"/>
  <c r="S5" i="2" l="1"/>
  <c r="T5" i="2" l="1"/>
  <c r="U6" i="2" l="1"/>
  <c r="S6" i="2" l="1"/>
  <c r="T6" i="2" l="1"/>
  <c r="U7" i="2" l="1"/>
  <c r="S7" i="2" l="1"/>
  <c r="T7" i="2" l="1"/>
  <c r="U8" i="2" l="1"/>
  <c r="S8" i="2" s="1"/>
  <c r="T8" i="2" s="1"/>
  <c r="U9" i="2" l="1"/>
  <c r="S9" i="2" s="1"/>
  <c r="T9" i="2" s="1"/>
  <c r="U10" i="2" l="1"/>
  <c r="S10" i="2" s="1"/>
  <c r="T10" i="2"/>
  <c r="U11" i="2" l="1"/>
  <c r="S11" i="2" s="1"/>
  <c r="T11" i="2" l="1"/>
  <c r="U12" i="2" s="1"/>
  <c r="S12" i="2" s="1"/>
  <c r="T12" i="2" l="1"/>
  <c r="U13" i="2" s="1"/>
  <c r="S13" i="2" s="1"/>
  <c r="T13" i="2" l="1"/>
  <c r="U14" i="2" l="1"/>
  <c r="S14" i="2" s="1"/>
  <c r="T14" i="2" l="1"/>
  <c r="U15" i="2" l="1"/>
  <c r="S15" i="2" s="1"/>
  <c r="T15" i="2" l="1"/>
  <c r="U16" i="2" l="1"/>
  <c r="S16" i="2" s="1"/>
  <c r="T16" i="2" l="1"/>
  <c r="U17" i="2" s="1"/>
  <c r="S17" i="2" s="1"/>
  <c r="T17" i="2" l="1"/>
  <c r="U18" i="2" s="1"/>
  <c r="S18" i="2" s="1"/>
  <c r="T18" i="2" l="1"/>
  <c r="U19" i="2" l="1"/>
  <c r="S19" i="2" s="1"/>
  <c r="T19" i="2" l="1"/>
  <c r="U20" i="2" l="1"/>
  <c r="S20" i="2" s="1"/>
  <c r="T20" i="2" l="1"/>
  <c r="U21" i="2" l="1"/>
  <c r="S21" i="2" s="1"/>
  <c r="T21" i="2" s="1"/>
  <c r="U22" i="2" l="1"/>
  <c r="S22" i="2" s="1"/>
  <c r="T22" i="2" s="1"/>
  <c r="U23" i="2" s="1"/>
  <c r="S23" i="2" s="1"/>
  <c r="T23" i="2" l="1"/>
  <c r="U24" i="2" l="1"/>
  <c r="S24" i="2" s="1"/>
  <c r="T24" i="2" l="1"/>
  <c r="U25" i="2" l="1"/>
  <c r="S25" i="2" s="1"/>
  <c r="T25" i="2" l="1"/>
  <c r="U26" i="2" l="1"/>
  <c r="S26" i="2" s="1"/>
  <c r="T26" i="2" l="1"/>
  <c r="U27" i="2" l="1"/>
  <c r="S27" i="2" s="1"/>
  <c r="T27" i="2" l="1"/>
  <c r="U28" i="2" l="1"/>
  <c r="S28" i="2" s="1"/>
  <c r="T28" i="2" l="1"/>
  <c r="U29" i="2" l="1"/>
  <c r="S29" i="2" s="1"/>
  <c r="T29" i="2" l="1"/>
  <c r="U30" i="2" l="1"/>
  <c r="S30" i="2" s="1"/>
  <c r="T30" i="2" l="1"/>
  <c r="U31" i="2" l="1"/>
  <c r="S31" i="2" s="1"/>
  <c r="T31" i="2" l="1"/>
  <c r="U32" i="2" l="1"/>
  <c r="S32" i="2" s="1"/>
  <c r="T32" i="2" l="1"/>
  <c r="U33" i="2" l="1"/>
  <c r="S33" i="2" s="1"/>
  <c r="T33" i="2" l="1"/>
  <c r="U34" i="2" l="1"/>
  <c r="S34" i="2" s="1"/>
  <c r="T34" i="2" l="1"/>
  <c r="U35" i="2" l="1"/>
  <c r="S35" i="2" s="1"/>
  <c r="T35" i="2" l="1"/>
  <c r="U36" i="2" l="1"/>
  <c r="S36" i="2" s="1"/>
  <c r="T36" i="2" l="1"/>
  <c r="U37" i="2" l="1"/>
  <c r="S37" i="2" s="1"/>
  <c r="T37" i="2" l="1"/>
  <c r="U38" i="2" l="1"/>
  <c r="S38" i="2" s="1"/>
  <c r="T38" i="2" l="1"/>
  <c r="U39" i="2" l="1"/>
  <c r="S39" i="2" s="1"/>
  <c r="T39" i="2" l="1"/>
  <c r="U40" i="2" l="1"/>
  <c r="S40" i="2" s="1"/>
  <c r="T40" i="2" l="1"/>
  <c r="U41" i="2" l="1"/>
  <c r="S41" i="2" s="1"/>
  <c r="T41" i="2" l="1"/>
  <c r="U42" i="2" l="1"/>
  <c r="S42" i="2" s="1"/>
  <c r="T42" i="2" l="1"/>
  <c r="U43" i="2" l="1"/>
  <c r="S43" i="2" s="1"/>
  <c r="T43" i="2" l="1"/>
  <c r="U44" i="2" l="1"/>
  <c r="S44" i="2" s="1"/>
  <c r="T44" i="2" l="1"/>
  <c r="U45" i="2" l="1"/>
  <c r="S45" i="2" s="1"/>
  <c r="T45" i="2" l="1"/>
  <c r="U46" i="2" l="1"/>
  <c r="S46" i="2" s="1"/>
  <c r="T46" i="2" l="1"/>
  <c r="U47" i="2" l="1"/>
  <c r="S47" i="2" s="1"/>
  <c r="T47" i="2" l="1"/>
  <c r="U48" i="2" l="1"/>
  <c r="S48" i="2" s="1"/>
  <c r="T48" i="2" l="1"/>
  <c r="U49" i="2" l="1"/>
  <c r="S49" i="2" s="1"/>
  <c r="T49" i="2" l="1"/>
  <c r="U50" i="2" l="1"/>
  <c r="S50" i="2" s="1"/>
  <c r="T50" i="2" l="1"/>
  <c r="U51" i="2" l="1"/>
  <c r="S51" i="2" l="1"/>
  <c r="T51" i="2" s="1"/>
  <c r="X3" i="2" a="1"/>
  <c r="X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<sst xmlns="http://schemas.openxmlformats.org/spreadsheetml/2006/main" count="60" uniqueCount="55">
  <si>
    <t>t</t>
  </si>
  <si>
    <t>At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</si>
  <si>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</si>
  <si>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</si>
  <si>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</si>
  <si>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</si>
  <si>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</si>
  <si>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</si>
  <si>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</si>
  <si>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</si>
  <si>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</si>
  <si>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</si>
  <si>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</si>
  <si>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</si>
  <si>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</si>
  <si>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</si>
  <si>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</si>
  <si>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</si>
  <si>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</si>
  <si>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</si>
  <si>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</si>
  <si>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</si>
  <si>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</si>
  <si>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</si>
  <si>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</si>
  <si>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</si>
  <si>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</si>
  <si>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b0</t>
  </si>
  <si>
    <t>b1</t>
  </si>
  <si>
    <t>Ft</t>
  </si>
  <si>
    <t>E</t>
  </si>
  <si>
    <t>=SUM(E^2)/(n-2)</t>
  </si>
  <si>
    <t>F(51)</t>
  </si>
  <si>
    <t>Correlation Coefficient</t>
  </si>
  <si>
    <t>Coefficient of Determination</t>
  </si>
  <si>
    <t>Varriance of forecast</t>
  </si>
  <si>
    <t>Standard Deviation of forecast</t>
  </si>
  <si>
    <t>What % of y is defined (explained) by x</t>
  </si>
  <si>
    <r>
      <t>E</t>
    </r>
    <r>
      <rPr>
        <vertAlign val="superscript"/>
        <sz val="11"/>
        <color theme="1"/>
        <rFont val="Book Antiqua"/>
        <family val="1"/>
      </rPr>
      <t>2</t>
    </r>
  </si>
  <si>
    <t>SUM(E^2)</t>
  </si>
  <si>
    <t>Average</t>
  </si>
  <si>
    <t>Standard Deviation</t>
  </si>
  <si>
    <t>CV</t>
  </si>
  <si>
    <t>Median</t>
  </si>
  <si>
    <t xml:space="preserve">Max </t>
  </si>
  <si>
    <t>Range/Median</t>
  </si>
  <si>
    <t>Min</t>
  </si>
  <si>
    <t>In statistics, whenever we estimate a parameter we reduce the denominator of MSE by 1</t>
  </si>
  <si>
    <t xml:space="preserve">Here we have estimated two parameters, b0 and b1, therfore we </t>
  </si>
  <si>
    <t>do not devide by n but by n-2</t>
  </si>
  <si>
    <t>MAD</t>
  </si>
  <si>
    <t>MSE</t>
  </si>
  <si>
    <t>MAPE</t>
  </si>
  <si>
    <t xml:space="preserve">https://youtu.be/5ez7kPeOx-0 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</si>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</sst>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rgb="FFFF0000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theme="7" tint="-0.499984740745262"/>
      <name val="Book Antiqua"/>
      <family val="1"/>
    </font>
    <font>
      <i/>
      <sz val="11"/>
      <color theme="1"/>
      <name val="Book Antiqua"/>
      <family val="1"/>
    </font>
    <font>
      <b/>
      <sz val="11"/>
      <color rgb="FFC00000"/>
      <name val="Book Antiqua"/>
      <family val="1"/>
    </font>
    <font>
      <b/>
      <sz val="11"/>
      <color rgb="FF00B050"/>
      <name val="Book Antiqua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28">
    <xf numFmtId="0" fontId="0" fillId="0" borderId="0" xfId="0"/>
    <xf numFmtId="0" fontId="18" fillId="0" borderId="0" xfId="0" applyFont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5" borderId="0" xfId="0" applyFont="1" applyFill="1"/>
    <xf numFmtId="0" fontId="20" fillId="0" borderId="0" xfId="0" applyFont="1"/>
    <xf numFmtId="0" fontId="18" fillId="0" borderId="0" xfId="0" applyFont="1"/>
    <xf numFmtId="0" fontId="22" fillId="0" borderId="0" xfId="0" quotePrefix="1" applyFont="1"/>
    <xf numFmtId="0" fontId="18" fillId="0" borderId="0" xfId="0" applyFont="1" applyAlignment="1">
      <alignment horizontal="center" wrapText="1"/>
    </xf>
    <xf numFmtId="0" fontId="19" fillId="34" borderId="0" xfId="0" applyFont="1" applyFill="1" applyAlignment="1">
      <alignment horizontal="center" wrapText="1"/>
    </xf>
    <xf numFmtId="0" fontId="22" fillId="0" borderId="0" xfId="0" applyFont="1"/>
    <xf numFmtId="0" fontId="23" fillId="0" borderId="11" xfId="0" applyFont="1" applyFill="1" applyBorder="1" applyAlignment="1">
      <alignment horizontal="centerContinuous"/>
    </xf>
    <xf numFmtId="0" fontId="18" fillId="0" borderId="0" xfId="0" applyFont="1" applyFill="1" applyBorder="1" applyAlignment="1"/>
    <xf numFmtId="0" fontId="19" fillId="35" borderId="0" xfId="0" applyFont="1" applyFill="1" applyBorder="1" applyAlignment="1"/>
    <xf numFmtId="0" fontId="18" fillId="0" borderId="10" xfId="0" applyFont="1" applyFill="1" applyBorder="1" applyAlignment="1"/>
    <xf numFmtId="0" fontId="23" fillId="0" borderId="1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 applyBorder="1" applyAlignment="1"/>
    <xf numFmtId="0" fontId="24" fillId="0" borderId="10" xfId="0" applyFont="1" applyFill="1" applyBorder="1" applyAlignment="1"/>
    <xf numFmtId="0" fontId="25" fillId="0" borderId="0" xfId="0" applyFont="1"/>
    <xf numFmtId="0" fontId="18" fillId="35" borderId="0" xfId="0" applyFont="1" applyFill="1"/>
    <xf numFmtId="0" fontId="19" fillId="33" borderId="0" xfId="0" applyFont="1" applyFill="1" applyBorder="1" applyAlignment="1"/>
    <xf numFmtId="0" fontId="19" fillId="33" borderId="0" xfId="0" applyFont="1" applyFill="1"/>
    <xf numFmtId="2" fontId="18" fillId="0" borderId="0" xfId="0" applyNumberFormat="1" applyFont="1"/>
    <xf numFmtId="2" fontId="20" fillId="0" borderId="0" xfId="0" applyNumberFormat="1" applyFont="1"/>
    <xf numFmtId="2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7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'1.Orders-Arrived'!$H$1</c:f>
          <c:strCache>
            <c:ptCount val="1"/>
            <c:pt idx="0">
              <c:v>d = 0.16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'1.Orders-Arrived'!$B$1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'1.Orders-Arrived'!$A$2:$A$51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'1.Orders-Arrived'!$B$2:$B$51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34-4DE2-A7D4-11CBEF9F1BD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'1.Orders-Arrived'!$A$2:$A$51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'1.Orders-Arrived'!$C$2:$C$56</c:f>
              <c:numCache>
                <c:formatCode>0.00</c:formatCode>
                <c:ptCount val="5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1.8399999999999999</c:v>
                </c:pt>
                <c:pt idx="4">
                  <c:v>1.5455999999999999</c:v>
                </c:pt>
                <c:pt idx="5">
                  <c:v>1.618304</c:v>
                </c:pt>
                <c:pt idx="6">
                  <c:v>1.5193753599999997</c:v>
                </c:pt>
                <c:pt idx="7">
                  <c:v>1.2762753023999998</c:v>
                </c:pt>
                <c:pt idx="8">
                  <c:v>1.3920712540159998</c:v>
                </c:pt>
                <c:pt idx="9">
                  <c:v>1.4893398533734399</c:v>
                </c:pt>
                <c:pt idx="10">
                  <c:v>1.7310454768336894</c:v>
                </c:pt>
                <c:pt idx="11">
                  <c:v>1.6140782005402989</c:v>
                </c:pt>
                <c:pt idx="12">
                  <c:v>1.8358256884538511</c:v>
                </c:pt>
                <c:pt idx="13">
                  <c:v>2.0220935783012348</c:v>
                </c:pt>
                <c:pt idx="14">
                  <c:v>2.0185586057730371</c:v>
                </c:pt>
                <c:pt idx="15">
                  <c:v>1.855589228849351</c:v>
                </c:pt>
                <c:pt idx="16">
                  <c:v>2.5186949522334547</c:v>
                </c:pt>
                <c:pt idx="17">
                  <c:v>2.4357037598761018</c:v>
                </c:pt>
                <c:pt idx="18">
                  <c:v>2.2059911582959257</c:v>
                </c:pt>
                <c:pt idx="19">
                  <c:v>2.1730325729685775</c:v>
                </c:pt>
                <c:pt idx="20">
                  <c:v>2.1453473612936049</c:v>
                </c:pt>
                <c:pt idx="21">
                  <c:v>2.2820917834866279</c:v>
                </c:pt>
                <c:pt idx="22">
                  <c:v>2.5569570981287675</c:v>
                </c:pt>
                <c:pt idx="23">
                  <c:v>2.7878439624281648</c:v>
                </c:pt>
                <c:pt idx="24">
                  <c:v>3.1417889284396585</c:v>
                </c:pt>
                <c:pt idx="25">
                  <c:v>3.2791026998893131</c:v>
                </c:pt>
                <c:pt idx="26">
                  <c:v>3.0744462679070228</c:v>
                </c:pt>
                <c:pt idx="27">
                  <c:v>2.742534865041899</c:v>
                </c:pt>
                <c:pt idx="28">
                  <c:v>2.9437292866351954</c:v>
                </c:pt>
                <c:pt idx="29">
                  <c:v>2.9527326007735639</c:v>
                </c:pt>
                <c:pt idx="30">
                  <c:v>3.1202953846497938</c:v>
                </c:pt>
                <c:pt idx="31">
                  <c:v>3.1010481231058269</c:v>
                </c:pt>
                <c:pt idx="32">
                  <c:v>2.7648804234088948</c:v>
                </c:pt>
                <c:pt idx="33">
                  <c:v>3.122499555663472</c:v>
                </c:pt>
                <c:pt idx="34">
                  <c:v>2.9428996267573164</c:v>
                </c:pt>
                <c:pt idx="35">
                  <c:v>2.4720356864761457</c:v>
                </c:pt>
                <c:pt idx="36">
                  <c:v>3.1965099766399625</c:v>
                </c:pt>
                <c:pt idx="37">
                  <c:v>3.1650683803775683</c:v>
                </c:pt>
                <c:pt idx="38">
                  <c:v>3.4586574395171574</c:v>
                </c:pt>
                <c:pt idx="39">
                  <c:v>3.7052722491944126</c:v>
                </c:pt>
                <c:pt idx="40">
                  <c:v>4.0724286893233064</c:v>
                </c:pt>
                <c:pt idx="41">
                  <c:v>3.7408400990315771</c:v>
                </c:pt>
                <c:pt idx="42">
                  <c:v>3.7823056831865247</c:v>
                </c:pt>
                <c:pt idx="43">
                  <c:v>3.6571367738766805</c:v>
                </c:pt>
                <c:pt idx="44">
                  <c:v>3.3919948900564112</c:v>
                </c:pt>
                <c:pt idx="45">
                  <c:v>3.3292757076473851</c:v>
                </c:pt>
                <c:pt idx="46">
                  <c:v>3.4365915944238035</c:v>
                </c:pt>
                <c:pt idx="47">
                  <c:v>3.6867369393159946</c:v>
                </c:pt>
                <c:pt idx="48">
                  <c:v>4.8568590290254354</c:v>
                </c:pt>
                <c:pt idx="49">
                  <c:v>4.8797615843813658</c:v>
                </c:pt>
                <c:pt idx="50">
                  <c:v>4.8989997308803472</c:v>
                </c:pt>
                <c:pt idx="51">
                  <c:v>4.8989997308803472</c:v>
                </c:pt>
                <c:pt idx="52">
                  <c:v>4.8989997308803472</c:v>
                </c:pt>
                <c:pt idx="53">
                  <c:v>4.8989997308803472</c:v>
                </c:pt>
                <c:pt idx="54">
                  <c:v>4.8989997308803472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0E-4AD7-9D88-77BF86BDCF6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'1.Orders-Arrived'!$A$2:$A$51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'1.Orders-Arrived'!$U$2:$U$51</c:f>
              <c:numCache>
                <c:formatCode>General</c:formatCode>
                <c:ptCount val="50"/>
                <c:pt idx="0">
                  <c:v>1.1929411764705886</c:v>
                </c:pt>
                <c:pt idx="1">
                  <c:v>2.0762064825930371</c:v>
                </c:pt>
                <c:pt idx="2">
                  <c:v>2.0762064825930371</c:v>
                </c:pt>
                <c:pt idx="3">
                  <c:v>1.0762064825930373</c:v>
                </c:pt>
                <c:pt idx="4">
                  <c:v>7.6206482593037209E-2</c:v>
                </c:pt>
                <c:pt idx="5">
                  <c:v>2.0762064825930371</c:v>
                </c:pt>
                <c:pt idx="6">
                  <c:v>1.0762064825930373</c:v>
                </c:pt>
                <c:pt idx="7">
                  <c:v>7.6206482593037209E-2</c:v>
                </c:pt>
                <c:pt idx="8">
                  <c:v>2.0762064825930371</c:v>
                </c:pt>
                <c:pt idx="9">
                  <c:v>2.0762064825930371</c:v>
                </c:pt>
                <c:pt idx="10">
                  <c:v>3.0762064825930371</c:v>
                </c:pt>
                <c:pt idx="11">
                  <c:v>1.0762064825930373</c:v>
                </c:pt>
                <c:pt idx="12">
                  <c:v>3.0762064825930371</c:v>
                </c:pt>
                <c:pt idx="13">
                  <c:v>3.0762064825930371</c:v>
                </c:pt>
                <c:pt idx="14">
                  <c:v>2.0762064825930371</c:v>
                </c:pt>
                <c:pt idx="15">
                  <c:v>1.0762064825930373</c:v>
                </c:pt>
                <c:pt idx="16">
                  <c:v>6.0762064825930375</c:v>
                </c:pt>
                <c:pt idx="17">
                  <c:v>2.0762064825930371</c:v>
                </c:pt>
                <c:pt idx="18">
                  <c:v>1.0762064825930373</c:v>
                </c:pt>
                <c:pt idx="19">
                  <c:v>2.0762064825930371</c:v>
                </c:pt>
                <c:pt idx="20">
                  <c:v>2.0762064825930371</c:v>
                </c:pt>
                <c:pt idx="21">
                  <c:v>3.0762064825930371</c:v>
                </c:pt>
                <c:pt idx="22">
                  <c:v>4.0762064825930375</c:v>
                </c:pt>
                <c:pt idx="23">
                  <c:v>4.0762064825930375</c:v>
                </c:pt>
                <c:pt idx="24">
                  <c:v>5.0762064825930375</c:v>
                </c:pt>
                <c:pt idx="25">
                  <c:v>4.0762064825930375</c:v>
                </c:pt>
                <c:pt idx="26">
                  <c:v>2.0762064825930371</c:v>
                </c:pt>
                <c:pt idx="27">
                  <c:v>1.0762064825930373</c:v>
                </c:pt>
                <c:pt idx="28">
                  <c:v>4.0762064825930375</c:v>
                </c:pt>
                <c:pt idx="29">
                  <c:v>3.0762064825930371</c:v>
                </c:pt>
                <c:pt idx="30">
                  <c:v>4.0762064825930375</c:v>
                </c:pt>
                <c:pt idx="31">
                  <c:v>3.0762064825930371</c:v>
                </c:pt>
                <c:pt idx="32">
                  <c:v>1.0762064825930373</c:v>
                </c:pt>
                <c:pt idx="33">
                  <c:v>5.0762064825930375</c:v>
                </c:pt>
                <c:pt idx="34">
                  <c:v>2.0762064825930371</c:v>
                </c:pt>
                <c:pt idx="35">
                  <c:v>7.6206482593037209E-2</c:v>
                </c:pt>
                <c:pt idx="36">
                  <c:v>7.0762064825930375</c:v>
                </c:pt>
                <c:pt idx="37">
                  <c:v>3.0762064825930371</c:v>
                </c:pt>
                <c:pt idx="38">
                  <c:v>5.0762064825930375</c:v>
                </c:pt>
                <c:pt idx="39">
                  <c:v>5.0762064825930375</c:v>
                </c:pt>
                <c:pt idx="40">
                  <c:v>6.0762064825930375</c:v>
                </c:pt>
                <c:pt idx="41">
                  <c:v>2.0762064825930371</c:v>
                </c:pt>
                <c:pt idx="42">
                  <c:v>4.0762064825930375</c:v>
                </c:pt>
                <c:pt idx="43">
                  <c:v>3.0762064825930371</c:v>
                </c:pt>
                <c:pt idx="44">
                  <c:v>2.0762064825930371</c:v>
                </c:pt>
                <c:pt idx="45">
                  <c:v>3.0762064825930371</c:v>
                </c:pt>
                <c:pt idx="46">
                  <c:v>4.0762064825930375</c:v>
                </c:pt>
                <c:pt idx="47">
                  <c:v>5.0762064825930375</c:v>
                </c:pt>
                <c:pt idx="48">
                  <c:v>11.076206482593037</c:v>
                </c:pt>
                <c:pt idx="49">
                  <c:v>5.0762064825930375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0E-4AD7-9D88-77BF86BDC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681631"/>
        <c:axId val="805678303"/>
      </c:scatterChart>
      <c:valAx>
        <c:axId val="805681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678303"/>
        <c:crosses val="autoZero"/>
        <c:crossBetween val="midCat"/>
      </c:valAx>
      <c:valAx>
        <c:axId val="80567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681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'1b.Orders-Arrived'!$C$1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'1b.Orders-Arrived'!$B$2:$B$51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'1b.Orders-Arrived'!$C$2:$C$51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4-49BB-9EA7-D75807259581}"/>
            </c:ext>
          </c:extLst>
        </c:ser>
        <c:ser>
          <c:idx val="1"/>
          <c:order val="1"/>
          <c:tx>
            <c:strRef>
              <c:f>'1b.Orders-Arrived'!$D$1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'1b.Orders-Arrived'!$B$2:$B$51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'1b.Orders-Arrived'!$D$2:$D$51</c:f>
              <c:numCache>
                <c:formatCode>General</c:formatCode>
                <c:ptCount val="50"/>
                <c:pt idx="0">
                  <c:v>1.1929411764705886</c:v>
                </c:pt>
                <c:pt idx="1">
                  <c:v>1.2691476590636257</c:v>
                </c:pt>
                <c:pt idx="2">
                  <c:v>1.345354141656663</c:v>
                </c:pt>
                <c:pt idx="3">
                  <c:v>1.4215606242497001</c:v>
                </c:pt>
                <c:pt idx="4">
                  <c:v>1.4977671068427374</c:v>
                </c:pt>
                <c:pt idx="5">
                  <c:v>1.5739735894357745</c:v>
                </c:pt>
                <c:pt idx="6">
                  <c:v>1.6501800720288118</c:v>
                </c:pt>
                <c:pt idx="7">
                  <c:v>1.7263865546218491</c:v>
                </c:pt>
                <c:pt idx="8">
                  <c:v>1.8025930372148862</c:v>
                </c:pt>
                <c:pt idx="9">
                  <c:v>1.8787995198079233</c:v>
                </c:pt>
                <c:pt idx="10">
                  <c:v>1.9550060024009606</c:v>
                </c:pt>
                <c:pt idx="11">
                  <c:v>2.0312124849939979</c:v>
                </c:pt>
                <c:pt idx="12">
                  <c:v>2.107418967587035</c:v>
                </c:pt>
                <c:pt idx="13">
                  <c:v>2.183625450180072</c:v>
                </c:pt>
                <c:pt idx="14">
                  <c:v>2.2598319327731096</c:v>
                </c:pt>
                <c:pt idx="15">
                  <c:v>2.3360384153661466</c:v>
                </c:pt>
                <c:pt idx="16">
                  <c:v>2.4122448979591837</c:v>
                </c:pt>
                <c:pt idx="17">
                  <c:v>2.4884513805522213</c:v>
                </c:pt>
                <c:pt idx="18">
                  <c:v>2.5646578631452583</c:v>
                </c:pt>
                <c:pt idx="19">
                  <c:v>2.6408643457382954</c:v>
                </c:pt>
                <c:pt idx="20">
                  <c:v>2.717070828331333</c:v>
                </c:pt>
                <c:pt idx="21">
                  <c:v>2.7932773109243696</c:v>
                </c:pt>
                <c:pt idx="22">
                  <c:v>2.8694837935174071</c:v>
                </c:pt>
                <c:pt idx="23">
                  <c:v>2.9456902761104446</c:v>
                </c:pt>
                <c:pt idx="24">
                  <c:v>3.0218967587034813</c:v>
                </c:pt>
                <c:pt idx="25">
                  <c:v>3.0981032412965188</c:v>
                </c:pt>
                <c:pt idx="26">
                  <c:v>3.1743097238895563</c:v>
                </c:pt>
                <c:pt idx="27">
                  <c:v>3.250516206482593</c:v>
                </c:pt>
                <c:pt idx="28">
                  <c:v>3.3267226890756305</c:v>
                </c:pt>
                <c:pt idx="29">
                  <c:v>3.4029291716686672</c:v>
                </c:pt>
                <c:pt idx="30">
                  <c:v>3.4791356542617047</c:v>
                </c:pt>
                <c:pt idx="31">
                  <c:v>3.5553421368547422</c:v>
                </c:pt>
                <c:pt idx="32">
                  <c:v>3.6315486194477788</c:v>
                </c:pt>
                <c:pt idx="33">
                  <c:v>3.7077551020408164</c:v>
                </c:pt>
                <c:pt idx="34">
                  <c:v>3.7839615846338539</c:v>
                </c:pt>
                <c:pt idx="35">
                  <c:v>3.8601680672268905</c:v>
                </c:pt>
                <c:pt idx="36">
                  <c:v>3.9363745498199281</c:v>
                </c:pt>
                <c:pt idx="37">
                  <c:v>4.0125810324129656</c:v>
                </c:pt>
                <c:pt idx="38">
                  <c:v>4.0887875150060022</c:v>
                </c:pt>
                <c:pt idx="39">
                  <c:v>4.1649939975990398</c:v>
                </c:pt>
                <c:pt idx="40">
                  <c:v>4.2412004801920773</c:v>
                </c:pt>
                <c:pt idx="41">
                  <c:v>4.3174069627851139</c:v>
                </c:pt>
                <c:pt idx="42">
                  <c:v>4.3936134453781515</c:v>
                </c:pt>
                <c:pt idx="43">
                  <c:v>4.4698199279711881</c:v>
                </c:pt>
                <c:pt idx="44">
                  <c:v>4.5460264105642256</c:v>
                </c:pt>
                <c:pt idx="45">
                  <c:v>4.6222328931572632</c:v>
                </c:pt>
                <c:pt idx="46">
                  <c:v>4.6984393757502998</c:v>
                </c:pt>
                <c:pt idx="47">
                  <c:v>4.7746458583433373</c:v>
                </c:pt>
                <c:pt idx="48">
                  <c:v>4.8508523409363749</c:v>
                </c:pt>
                <c:pt idx="49">
                  <c:v>4.9270588235294115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94-49BB-9EA7-D75807259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420952"/>
        <c:axId val="712419640"/>
      </c:scatterChart>
      <c:valAx>
        <c:axId val="712420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19640"/>
        <c:crosses val="autoZero"/>
        <c:crossBetween val="midCat"/>
      </c:valAx>
      <c:valAx>
        <c:axId val="7124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42095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23702</xdr:colOff>
      <xdr:row>1</xdr:row>
      <xdr:rowOff>199551</xdr:rowOff>
    </xdr:from>
    <xdr:to>
      <xdr:col>16</xdr:col>
      <xdr:colOff>423484</xdr:colOff>
      <xdr:row>15</xdr:row>
      <xdr:rowOff>25719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035119-7D1B-4091-9D6D-4606759AE2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1059180</xdr:colOff>
      <xdr:row>50</xdr:row>
      <xdr:rowOff>34290</xdr:rowOff>
    </xdr:from>
    <xdr:to>
      <xdr:col>19</xdr:col>
      <xdr:colOff>167640</xdr:colOff>
      <xdr:row>65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5ez7kPeOx-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56"/>
  <sheetViews>
    <sheetView tabSelected="1" zoomScale="142" zoomScaleNormal="142" workbookViewId="0">
      <selection activeCell="J1" sqref="J1"/>
    </sheetView>
  </sheetViews>
  <sheetFormatPr defaultColWidth="8.85546875" defaultRowHeight="16.5" x14ac:dyDescent="0.3"/>
  <cols>
    <col min="1" max="1" width="4.85546875" style="5" bestFit="1" customWidth="1"/>
    <col min="2" max="2" width="4.7109375" style="18" bestFit="1" customWidth="1"/>
    <col min="3" max="3" width="8.85546875" style="5"/>
    <col min="4" max="4" width="4.28515625" style="5" customWidth="1"/>
    <col min="5" max="20" width="8.85546875" style="5"/>
    <col min="21" max="21" width="10" style="5" bestFit="1" customWidth="1"/>
    <col min="22" max="16384" width="8.85546875" style="5"/>
  </cols>
  <sheetData>
    <row r="1" spans="1:35" x14ac:dyDescent="0.3">
      <c r="A1" s="1" t="s">
        <v>0</v>
      </c>
      <c r="B1" s="2" t="s">
        <v>1</v>
      </c>
      <c r="C1" s="5" t="s">
        <v>29</v>
      </c>
      <c r="E1" s="5">
        <v>0</v>
      </c>
      <c r="F1" s="25" t="s">
        <v>54</v>
      </c>
      <c r="G1" s="26">
        <v>0.16</v>
      </c>
      <c r="H1" s="5" t="str">
        <f>_xlfn.UNICHAR(100)&amp;" = "&amp;G1</f>
        <v>d = 0.16</v>
      </c>
      <c r="J1" s="27" t="s">
        <v>53</v>
      </c>
      <c r="P1" s="5" t="s">
        <v>27</v>
      </c>
      <c r="S1" s="5">
        <f>INTERCEPT($B$2:$B$51,$A$2:$A$51)</f>
        <v>1.1167346938775513</v>
      </c>
      <c r="T1" s="5">
        <f>SLOPE($B$2:$B$51,$A$2:$A$51)</f>
        <v>7.6206482593037209E-2</v>
      </c>
      <c r="U1" s="5">
        <v>1</v>
      </c>
      <c r="V1" s="5">
        <v>0</v>
      </c>
    </row>
    <row r="2" spans="1:35" x14ac:dyDescent="0.3">
      <c r="A2" s="7">
        <v>1</v>
      </c>
      <c r="B2" s="8">
        <v>2</v>
      </c>
      <c r="C2" s="22">
        <f>B2</f>
        <v>2</v>
      </c>
      <c r="E2" s="5">
        <v>0.02</v>
      </c>
      <c r="F2" s="5" t="s">
        <v>50</v>
      </c>
      <c r="G2" s="5" t="s">
        <v>51</v>
      </c>
      <c r="H2" s="5" t="s">
        <v>52</v>
      </c>
      <c r="R2" s="5">
        <f>B2</f>
        <v>2</v>
      </c>
      <c r="S2" s="5">
        <f>(1-$U$1)*U2+$U$1*R2</f>
        <v>2</v>
      </c>
      <c r="T2" s="5">
        <f>(1-$V$1)*T1+$V$1*(S2-S1)</f>
        <v>7.6206482593037209E-2</v>
      </c>
      <c r="U2" s="5">
        <f>S1+T1</f>
        <v>1.1929411764705886</v>
      </c>
    </row>
    <row r="3" spans="1:35" x14ac:dyDescent="0.3">
      <c r="A3" s="7">
        <v>2</v>
      </c>
      <c r="B3" s="8">
        <v>2</v>
      </c>
      <c r="C3" s="22">
        <f>(1-$G$1)*C2+$G$1*B2</f>
        <v>2</v>
      </c>
      <c r="F3" s="22" cm="1">
        <f t="array" ref="F3">AVERAGE(ABS(B2:B51-C2:C51))</f>
        <v>1.3153136517735495</v>
      </c>
      <c r="G3" s="22" cm="1">
        <f t="array" ref="G3">AVERAGE((B2:B51-C2:C51)^2)</f>
        <v>3.401639574545801</v>
      </c>
      <c r="H3" s="22" cm="1">
        <f t="array" ref="H3">AVERAGE(IFERROR(ABS(B2:B51-C2:C51)/B2:B51,0))</f>
        <v>0.43360561870333791</v>
      </c>
      <c r="R3" s="5">
        <f t="shared" ref="R3:R51" si="0">B3</f>
        <v>2</v>
      </c>
      <c r="S3" s="5">
        <f>(1-$U$1)*U3+$U$1*R3</f>
        <v>2</v>
      </c>
      <c r="T3" s="5">
        <f>(1-$V$1)*T2+$V$1*(S3-S2)</f>
        <v>7.6206482593037209E-2</v>
      </c>
      <c r="U3" s="5">
        <f>S2+T2</f>
        <v>2.0762064825930371</v>
      </c>
      <c r="X3" s="5" cm="1">
        <f t="array" ref="X3">AVERAGE((R2:R51-U2:U51)^2)</f>
        <v>5.7495733804109879</v>
      </c>
      <c r="Y3" s="5">
        <v>0</v>
      </c>
      <c r="Z3" s="5">
        <f>Y3+0.1</f>
        <v>0.1</v>
      </c>
      <c r="AA3" s="5">
        <f t="shared" ref="AA3:AH3" si="1">Z3+0.1</f>
        <v>0.2</v>
      </c>
      <c r="AB3" s="5">
        <f t="shared" si="1"/>
        <v>0.30000000000000004</v>
      </c>
      <c r="AC3" s="5">
        <f t="shared" si="1"/>
        <v>0.4</v>
      </c>
      <c r="AD3" s="5">
        <f t="shared" si="1"/>
        <v>0.5</v>
      </c>
      <c r="AE3" s="5">
        <f t="shared" si="1"/>
        <v>0.6</v>
      </c>
      <c r="AF3" s="5">
        <f t="shared" si="1"/>
        <v>0.7</v>
      </c>
      <c r="AG3" s="5">
        <f t="shared" si="1"/>
        <v>0.79999999999999993</v>
      </c>
      <c r="AH3" s="5">
        <f t="shared" si="1"/>
        <v>0.89999999999999991</v>
      </c>
      <c r="AI3" s="5">
        <f>AH3+0.1</f>
        <v>0.99999999999999989</v>
      </c>
    </row>
    <row r="4" spans="1:35" x14ac:dyDescent="0.3">
      <c r="A4" s="7">
        <v>3</v>
      </c>
      <c r="B4" s="8">
        <v>1</v>
      </c>
      <c r="C4" s="22">
        <f t="shared" ref="C4:C52" si="2">(1-$G$1)*C3+$G$1*B3</f>
        <v>2</v>
      </c>
      <c r="E4" s="5">
        <f>E1</f>
        <v>0</v>
      </c>
      <c r="F4" s="22">
        <f t="dataTable" ref="F4:H14" dt2D="0" dtr="0" r1="G1"/>
        <v>1.58</v>
      </c>
      <c r="G4" s="22">
        <v>5.14</v>
      </c>
      <c r="H4" s="22">
        <v>0.41131601731601736</v>
      </c>
      <c r="R4" s="5">
        <f t="shared" si="0"/>
        <v>1</v>
      </c>
      <c r="S4" s="5">
        <f t="shared" ref="S4:S51" si="3">(1-$U$1)*U4+$U$1*R4</f>
        <v>1</v>
      </c>
      <c r="T4" s="5">
        <f t="shared" ref="T4:T51" si="4">(1-$V$1)*T3+$V$1*(S4-S3)</f>
        <v>7.6206482593037209E-2</v>
      </c>
      <c r="U4" s="5">
        <f t="shared" ref="U4:U51" si="5">S3+T3</f>
        <v>2.0762064825930371</v>
      </c>
      <c r="X4" s="5">
        <v>0</v>
      </c>
      <c r="Y4" s="5">
        <f t="dataTable" ref="Y4:AI14" dt2D="1" dtr="1" r1="V1" r2="U1"/>
        <v>2.8070031212484992</v>
      </c>
      <c r="Z4" s="5">
        <v>2.8070031212484992</v>
      </c>
      <c r="AA4" s="5">
        <v>2.8070031212484992</v>
      </c>
      <c r="AB4" s="5">
        <v>2.8070031212484992</v>
      </c>
      <c r="AC4" s="5">
        <v>2.8070031212484992</v>
      </c>
      <c r="AD4" s="5">
        <v>2.8070031212484992</v>
      </c>
      <c r="AE4" s="5">
        <v>2.8070031212484992</v>
      </c>
      <c r="AF4" s="5">
        <v>2.8070031212484992</v>
      </c>
      <c r="AG4" s="5">
        <v>2.8070031212484992</v>
      </c>
      <c r="AH4" s="5">
        <v>2.8070031212484992</v>
      </c>
      <c r="AI4" s="5">
        <v>2.8070031212484992</v>
      </c>
    </row>
    <row r="5" spans="1:35" x14ac:dyDescent="0.3">
      <c r="A5" s="7">
        <v>4</v>
      </c>
      <c r="B5" s="8">
        <v>0</v>
      </c>
      <c r="C5" s="22">
        <f t="shared" si="2"/>
        <v>1.8399999999999999</v>
      </c>
      <c r="E5" s="5">
        <f>E4+$E$2</f>
        <v>0.02</v>
      </c>
      <c r="F5" s="22">
        <v>1.4750579109450772</v>
      </c>
      <c r="G5" s="22">
        <v>4.356548904859026</v>
      </c>
      <c r="H5" s="22">
        <v>0.40086842240064657</v>
      </c>
      <c r="R5" s="5">
        <f t="shared" si="0"/>
        <v>0</v>
      </c>
      <c r="S5" s="5">
        <f t="shared" si="3"/>
        <v>0</v>
      </c>
      <c r="T5" s="5">
        <f t="shared" si="4"/>
        <v>7.6206482593037209E-2</v>
      </c>
      <c r="U5" s="5">
        <f t="shared" si="5"/>
        <v>1.0762064825930373</v>
      </c>
      <c r="X5" s="5">
        <v>0.1</v>
      </c>
      <c r="Y5" s="5">
        <v>3.0535330032771713</v>
      </c>
      <c r="Z5" s="5">
        <v>3.163019572415732</v>
      </c>
      <c r="AA5" s="5">
        <v>3.263545832250911</v>
      </c>
      <c r="AB5" s="5">
        <v>3.3359994485537707</v>
      </c>
      <c r="AC5" s="5">
        <v>3.3882813722727598</v>
      </c>
      <c r="AD5" s="5">
        <v>3.4441181526618823</v>
      </c>
      <c r="AE5" s="5">
        <v>3.5213025008095538</v>
      </c>
      <c r="AF5" s="5">
        <v>3.6243787469571038</v>
      </c>
      <c r="AG5" s="5">
        <v>3.7501037974999347</v>
      </c>
      <c r="AH5" s="5">
        <v>3.8938403791693537</v>
      </c>
      <c r="AI5" s="5">
        <v>4.0529314337516507</v>
      </c>
    </row>
    <row r="6" spans="1:35" x14ac:dyDescent="0.3">
      <c r="A6" s="7">
        <v>5</v>
      </c>
      <c r="B6" s="8">
        <v>2</v>
      </c>
      <c r="C6" s="22">
        <f t="shared" si="2"/>
        <v>1.5455999999999999</v>
      </c>
      <c r="E6" s="5">
        <f t="shared" ref="E6:E14" si="6">E5+$E$2</f>
        <v>0.04</v>
      </c>
      <c r="F6" s="22">
        <v>1.3995268350384835</v>
      </c>
      <c r="G6" s="22">
        <v>3.915814226457627</v>
      </c>
      <c r="H6" s="22">
        <v>0.39569852267064404</v>
      </c>
      <c r="R6" s="5">
        <f t="shared" si="0"/>
        <v>2</v>
      </c>
      <c r="S6" s="5">
        <f t="shared" si="3"/>
        <v>2</v>
      </c>
      <c r="T6" s="5">
        <f t="shared" si="4"/>
        <v>7.6206482593037209E-2</v>
      </c>
      <c r="U6" s="5">
        <f t="shared" si="5"/>
        <v>7.6206482593037209E-2</v>
      </c>
      <c r="X6" s="5">
        <v>0.2</v>
      </c>
      <c r="Y6" s="5">
        <v>3.2590083262305942</v>
      </c>
      <c r="Z6" s="5">
        <v>3.4095815919089261</v>
      </c>
      <c r="AA6" s="5">
        <v>3.546554968097523</v>
      </c>
      <c r="AB6" s="5">
        <v>3.7001429620286874</v>
      </c>
      <c r="AC6" s="5">
        <v>3.890900084982015</v>
      </c>
      <c r="AD6" s="5">
        <v>4.1176011459789921</v>
      </c>
      <c r="AE6" s="5">
        <v>4.3741339898884162</v>
      </c>
      <c r="AF6" s="5">
        <v>4.6529139741182011</v>
      </c>
      <c r="AG6" s="5">
        <v>4.9387689213965675</v>
      </c>
      <c r="AH6" s="5">
        <v>5.2077994081559096</v>
      </c>
      <c r="AI6" s="5">
        <v>5.4368749946632535</v>
      </c>
    </row>
    <row r="7" spans="1:35" x14ac:dyDescent="0.3">
      <c r="A7" s="7">
        <v>6</v>
      </c>
      <c r="B7" s="8">
        <v>1</v>
      </c>
      <c r="C7" s="22">
        <f t="shared" si="2"/>
        <v>1.618304</v>
      </c>
      <c r="E7" s="5">
        <f t="shared" si="6"/>
        <v>0.06</v>
      </c>
      <c r="F7" s="22">
        <v>1.3609362037240837</v>
      </c>
      <c r="G7" s="22">
        <v>3.6704689091686542</v>
      </c>
      <c r="H7" s="22">
        <v>0.39919097896269712</v>
      </c>
      <c r="R7" s="5">
        <f t="shared" si="0"/>
        <v>1</v>
      </c>
      <c r="S7" s="5">
        <f t="shared" si="3"/>
        <v>1</v>
      </c>
      <c r="T7" s="5">
        <f t="shared" si="4"/>
        <v>7.6206482593037209E-2</v>
      </c>
      <c r="U7" s="5">
        <f t="shared" si="5"/>
        <v>2.0762064825930371</v>
      </c>
      <c r="X7" s="5">
        <v>0.3</v>
      </c>
      <c r="Y7" s="5">
        <v>3.4562960226045494</v>
      </c>
      <c r="Z7" s="5">
        <v>3.6498888958732358</v>
      </c>
      <c r="AA7" s="5">
        <v>3.8542126781015456</v>
      </c>
      <c r="AB7" s="5">
        <v>4.0895377152854238</v>
      </c>
      <c r="AC7" s="5">
        <v>4.3510933829296627</v>
      </c>
      <c r="AD7" s="5">
        <v>4.6226075779772655</v>
      </c>
      <c r="AE7" s="5">
        <v>4.8860278085237576</v>
      </c>
      <c r="AF7" s="5">
        <v>5.129770595923409</v>
      </c>
      <c r="AG7" s="5">
        <v>5.3555120527347206</v>
      </c>
      <c r="AH7" s="5">
        <v>5.575339121559427</v>
      </c>
      <c r="AI7" s="5">
        <v>5.802225863979853</v>
      </c>
    </row>
    <row r="8" spans="1:35" x14ac:dyDescent="0.3">
      <c r="A8" s="7">
        <v>7</v>
      </c>
      <c r="B8" s="8">
        <v>0</v>
      </c>
      <c r="C8" s="22">
        <f t="shared" si="2"/>
        <v>1.5193753599999997</v>
      </c>
      <c r="E8" s="5">
        <f t="shared" si="6"/>
        <v>0.08</v>
      </c>
      <c r="F8" s="22">
        <v>1.3399628125982692</v>
      </c>
      <c r="G8" s="22">
        <v>3.5341445686354183</v>
      </c>
      <c r="H8" s="22">
        <v>0.40569792382788378</v>
      </c>
      <c r="R8" s="5">
        <f t="shared" si="0"/>
        <v>0</v>
      </c>
      <c r="S8" s="5">
        <f t="shared" si="3"/>
        <v>0</v>
      </c>
      <c r="T8" s="5">
        <f t="shared" si="4"/>
        <v>7.6206482593037209E-2</v>
      </c>
      <c r="U8" s="5">
        <f t="shared" si="5"/>
        <v>1.0762064825930373</v>
      </c>
      <c r="X8" s="5">
        <v>0.4</v>
      </c>
      <c r="Y8" s="5">
        <v>3.6615219228932125</v>
      </c>
      <c r="Z8" s="5">
        <v>3.8947596688517532</v>
      </c>
      <c r="AA8" s="5">
        <v>4.1457571888429978</v>
      </c>
      <c r="AB8" s="5">
        <v>4.4181761385494198</v>
      </c>
      <c r="AC8" s="5">
        <v>4.6992089674982447</v>
      </c>
      <c r="AD8" s="5">
        <v>4.9765132626543558</v>
      </c>
      <c r="AE8" s="5">
        <v>5.2457628315091771</v>
      </c>
      <c r="AF8" s="5">
        <v>5.5088090611930465</v>
      </c>
      <c r="AG8" s="5">
        <v>5.7667306449830926</v>
      </c>
      <c r="AH8" s="5">
        <v>6.0153829129663476</v>
      </c>
      <c r="AI8" s="5">
        <v>6.2466724094419446</v>
      </c>
    </row>
    <row r="9" spans="1:35" x14ac:dyDescent="0.3">
      <c r="A9" s="7">
        <v>8</v>
      </c>
      <c r="B9" s="8">
        <v>2</v>
      </c>
      <c r="C9" s="22">
        <f t="shared" si="2"/>
        <v>1.2762753023999998</v>
      </c>
      <c r="E9" s="5">
        <f t="shared" si="6"/>
        <v>0.1</v>
      </c>
      <c r="F9" s="22">
        <v>1.3260399780579599</v>
      </c>
      <c r="G9" s="22">
        <v>3.4595183078349381</v>
      </c>
      <c r="H9" s="22">
        <v>0.41228418036005843</v>
      </c>
      <c r="R9" s="5">
        <f t="shared" si="0"/>
        <v>2</v>
      </c>
      <c r="S9" s="5">
        <f t="shared" si="3"/>
        <v>2</v>
      </c>
      <c r="T9" s="5">
        <f t="shared" si="4"/>
        <v>7.6206482593037209E-2</v>
      </c>
      <c r="U9" s="5">
        <f t="shared" si="5"/>
        <v>7.6206482593037209E-2</v>
      </c>
      <c r="X9" s="5">
        <v>0.5</v>
      </c>
      <c r="Y9" s="5">
        <v>3.8882867121210944</v>
      </c>
      <c r="Z9" s="5">
        <v>4.1579962258095069</v>
      </c>
      <c r="AA9" s="5">
        <v>4.4452343372135692</v>
      </c>
      <c r="AB9" s="5">
        <v>4.746084334364375</v>
      </c>
      <c r="AC9" s="5">
        <v>5.0495824746449776</v>
      </c>
      <c r="AD9" s="5">
        <v>5.3483507109818813</v>
      </c>
      <c r="AE9" s="5">
        <v>5.6384907071322719</v>
      </c>
      <c r="AF9" s="5">
        <v>5.9163386774978219</v>
      </c>
      <c r="AG9" s="5">
        <v>6.1782015827104111</v>
      </c>
      <c r="AH9" s="5">
        <v>6.4230171317481881</v>
      </c>
      <c r="AI9" s="5">
        <v>6.6544061293190335</v>
      </c>
    </row>
    <row r="10" spans="1:35" x14ac:dyDescent="0.3">
      <c r="A10" s="7">
        <v>9</v>
      </c>
      <c r="B10" s="8">
        <v>2</v>
      </c>
      <c r="C10" s="22">
        <f t="shared" si="2"/>
        <v>1.3920712540159998</v>
      </c>
      <c r="E10" s="5">
        <f t="shared" si="6"/>
        <v>0.12000000000000001</v>
      </c>
      <c r="F10" s="22">
        <v>1.318792398926828</v>
      </c>
      <c r="G10" s="22">
        <v>3.4209404913612746</v>
      </c>
      <c r="H10" s="22">
        <v>0.41936135779470723</v>
      </c>
      <c r="R10" s="5">
        <f t="shared" si="0"/>
        <v>2</v>
      </c>
      <c r="S10" s="5">
        <f t="shared" si="3"/>
        <v>2</v>
      </c>
      <c r="T10" s="5">
        <f t="shared" si="4"/>
        <v>7.6206482593037209E-2</v>
      </c>
      <c r="U10" s="5">
        <f t="shared" si="5"/>
        <v>2.0762064825930371</v>
      </c>
      <c r="X10" s="5">
        <v>0.6</v>
      </c>
      <c r="Y10" s="5">
        <v>4.1485415570968698</v>
      </c>
      <c r="Z10" s="5">
        <v>4.4572840339710282</v>
      </c>
      <c r="AA10" s="5">
        <v>4.7831257327307979</v>
      </c>
      <c r="AB10" s="5">
        <v>5.1195115853265101</v>
      </c>
      <c r="AC10" s="5">
        <v>5.4573943994781953</v>
      </c>
      <c r="AD10" s="5">
        <v>5.7909094961158099</v>
      </c>
      <c r="AE10" s="5">
        <v>6.1173448209927646</v>
      </c>
      <c r="AF10" s="5">
        <v>6.4373280851837009</v>
      </c>
      <c r="AG10" s="5">
        <v>6.7556720239446522</v>
      </c>
      <c r="AH10" s="5">
        <v>7.0809672771622107</v>
      </c>
      <c r="AI10" s="5">
        <v>7.4237558536970703</v>
      </c>
    </row>
    <row r="11" spans="1:35" x14ac:dyDescent="0.3">
      <c r="A11" s="7">
        <v>10</v>
      </c>
      <c r="B11" s="8">
        <v>3</v>
      </c>
      <c r="C11" s="22">
        <f t="shared" si="2"/>
        <v>1.4893398533734399</v>
      </c>
      <c r="E11" s="5">
        <f t="shared" si="6"/>
        <v>0.14000000000000001</v>
      </c>
      <c r="F11" s="22">
        <v>1.3162244011837354</v>
      </c>
      <c r="G11" s="22">
        <v>3.4043052567105683</v>
      </c>
      <c r="H11" s="22">
        <v>0.42665974988060212</v>
      </c>
      <c r="R11" s="5">
        <f t="shared" si="0"/>
        <v>3</v>
      </c>
      <c r="S11" s="5">
        <f t="shared" si="3"/>
        <v>3</v>
      </c>
      <c r="T11" s="5">
        <f t="shared" si="4"/>
        <v>7.6206482593037209E-2</v>
      </c>
      <c r="U11" s="5">
        <f t="shared" si="5"/>
        <v>2.0762064825930371</v>
      </c>
      <c r="X11" s="5">
        <v>0.7</v>
      </c>
      <c r="Y11" s="5">
        <v>4.4530725175877794</v>
      </c>
      <c r="Z11" s="5">
        <v>4.8090845453700748</v>
      </c>
      <c r="AA11" s="5">
        <v>5.1844345522613002</v>
      </c>
      <c r="AB11" s="5">
        <v>5.5726196945513387</v>
      </c>
      <c r="AC11" s="5">
        <v>5.9676580295586037</v>
      </c>
      <c r="AD11" s="5">
        <v>6.3680324976434513</v>
      </c>
      <c r="AE11" s="5">
        <v>6.777244067354105</v>
      </c>
      <c r="AF11" s="5">
        <v>7.203467333571556</v>
      </c>
      <c r="AG11" s="5">
        <v>7.658226385113065</v>
      </c>
      <c r="AH11" s="5">
        <v>8.1544912291273413</v>
      </c>
      <c r="AI11" s="5">
        <v>8.7051935633171702</v>
      </c>
    </row>
    <row r="12" spans="1:35" x14ac:dyDescent="0.3">
      <c r="A12" s="7">
        <v>11</v>
      </c>
      <c r="B12" s="8">
        <v>1</v>
      </c>
      <c r="C12" s="22">
        <f t="shared" si="2"/>
        <v>1.7310454768336894</v>
      </c>
      <c r="E12" s="5">
        <f t="shared" si="6"/>
        <v>0.16</v>
      </c>
      <c r="F12" s="22">
        <v>1.3153136517735495</v>
      </c>
      <c r="G12" s="22">
        <v>3.401639574545801</v>
      </c>
      <c r="H12" s="22">
        <v>0.43360561870333791</v>
      </c>
      <c r="R12" s="5">
        <f t="shared" si="0"/>
        <v>1</v>
      </c>
      <c r="S12" s="5">
        <f t="shared" si="3"/>
        <v>1</v>
      </c>
      <c r="T12" s="5">
        <f t="shared" si="4"/>
        <v>7.6206482593037209E-2</v>
      </c>
      <c r="U12" s="5">
        <f t="shared" si="5"/>
        <v>3.0762064825930371</v>
      </c>
      <c r="X12" s="5">
        <v>0.8</v>
      </c>
      <c r="Y12" s="5">
        <v>4.8127844844428429</v>
      </c>
      <c r="Z12" s="5">
        <v>5.2298306854176166</v>
      </c>
      <c r="AA12" s="5">
        <v>5.6733038682361947</v>
      </c>
      <c r="AB12" s="5">
        <v>6.1393472257926938</v>
      </c>
      <c r="AC12" s="5">
        <v>6.6272954680394651</v>
      </c>
      <c r="AD12" s="5">
        <v>7.1423211132900084</v>
      </c>
      <c r="AE12" s="5">
        <v>7.6950586411671456</v>
      </c>
      <c r="AF12" s="5">
        <v>8.2999322831761404</v>
      </c>
      <c r="AG12" s="5">
        <v>8.9731479636701934</v>
      </c>
      <c r="AH12" s="5">
        <v>9.7312147234995798</v>
      </c>
      <c r="AI12" s="5">
        <v>10.590308277975193</v>
      </c>
    </row>
    <row r="13" spans="1:35" x14ac:dyDescent="0.3">
      <c r="A13" s="7">
        <v>12</v>
      </c>
      <c r="B13" s="8">
        <v>3</v>
      </c>
      <c r="C13" s="22">
        <f t="shared" si="2"/>
        <v>1.6140782005402989</v>
      </c>
      <c r="E13" s="5">
        <f t="shared" si="6"/>
        <v>0.18</v>
      </c>
      <c r="F13" s="22">
        <v>1.3175360982106503</v>
      </c>
      <c r="G13" s="22">
        <v>3.4082808770264443</v>
      </c>
      <c r="H13" s="22">
        <v>0.44063568720705604</v>
      </c>
      <c r="R13" s="5">
        <f t="shared" si="0"/>
        <v>3</v>
      </c>
      <c r="S13" s="5">
        <f t="shared" si="3"/>
        <v>3</v>
      </c>
      <c r="T13" s="5">
        <f t="shared" si="4"/>
        <v>7.6206482593037209E-2</v>
      </c>
      <c r="U13" s="5">
        <f t="shared" si="5"/>
        <v>1.0762064825930373</v>
      </c>
      <c r="X13" s="5">
        <v>0.9</v>
      </c>
      <c r="Y13" s="5">
        <v>5.2399397945040587</v>
      </c>
      <c r="Z13" s="5">
        <v>5.7376408498118652</v>
      </c>
      <c r="AA13" s="5">
        <v>6.2757337744063015</v>
      </c>
      <c r="AB13" s="5">
        <v>6.8554968307699502</v>
      </c>
      <c r="AC13" s="5">
        <v>7.483468935988733</v>
      </c>
      <c r="AD13" s="5">
        <v>8.1726385623421756</v>
      </c>
      <c r="AE13" s="5">
        <v>8.9410410681573822</v>
      </c>
      <c r="AF13" s="5">
        <v>9.8097181669687163</v>
      </c>
      <c r="AG13" s="5">
        <v>10.801237947580178</v>
      </c>
      <c r="AH13" s="5">
        <v>11.939245398390147</v>
      </c>
      <c r="AI13" s="5">
        <v>13.248958315197877</v>
      </c>
    </row>
    <row r="14" spans="1:35" x14ac:dyDescent="0.3">
      <c r="A14" s="7">
        <v>13</v>
      </c>
      <c r="B14" s="8">
        <v>3</v>
      </c>
      <c r="C14" s="22">
        <f t="shared" si="2"/>
        <v>1.8358256884538511</v>
      </c>
      <c r="E14" s="5">
        <f t="shared" si="6"/>
        <v>0.19999999999999998</v>
      </c>
      <c r="F14" s="22">
        <v>1.3298310819086878</v>
      </c>
      <c r="G14" s="22">
        <v>3.4214022013365111</v>
      </c>
      <c r="H14" s="22">
        <v>0.44901499458199412</v>
      </c>
      <c r="R14" s="5">
        <f t="shared" si="0"/>
        <v>3</v>
      </c>
      <c r="S14" s="5">
        <f t="shared" si="3"/>
        <v>3</v>
      </c>
      <c r="T14" s="5">
        <f t="shared" si="4"/>
        <v>7.6206482593037209E-2</v>
      </c>
      <c r="U14" s="5">
        <f t="shared" si="5"/>
        <v>3.0762064825930371</v>
      </c>
      <c r="X14" s="5">
        <v>1</v>
      </c>
      <c r="Y14" s="5">
        <v>5.7495733804109879</v>
      </c>
      <c r="Z14" s="5">
        <v>6.3544643101923928</v>
      </c>
      <c r="AA14" s="5">
        <v>7.0228682132545828</v>
      </c>
      <c r="AB14" s="5">
        <v>7.7637877212153201</v>
      </c>
      <c r="AC14" s="5">
        <v>8.5931256334267214</v>
      </c>
      <c r="AD14" s="5">
        <v>9.5338104057549344</v>
      </c>
      <c r="AE14" s="5">
        <v>10.614226423174035</v>
      </c>
      <c r="AF14" s="5">
        <v>11.867045294776581</v>
      </c>
      <c r="AG14" s="5">
        <v>13.329470381113158</v>
      </c>
      <c r="AH14" s="5">
        <v>15.04522247010603</v>
      </c>
      <c r="AI14" s="5">
        <v>17.068630030912725</v>
      </c>
    </row>
    <row r="15" spans="1:35" x14ac:dyDescent="0.3">
      <c r="A15" s="7">
        <v>14</v>
      </c>
      <c r="B15" s="8">
        <v>2</v>
      </c>
      <c r="C15" s="22">
        <f t="shared" si="2"/>
        <v>2.0220935783012348</v>
      </c>
      <c r="F15" s="22">
        <f>MIN(F3:F14)</f>
        <v>1.3153136517735495</v>
      </c>
      <c r="G15" s="22">
        <f t="shared" ref="G15:H15" si="7">MIN(G3:G14)</f>
        <v>3.401639574545801</v>
      </c>
      <c r="H15" s="22">
        <f t="shared" si="7"/>
        <v>0.39569852267064404</v>
      </c>
      <c r="R15" s="5">
        <f t="shared" si="0"/>
        <v>2</v>
      </c>
      <c r="S15" s="5">
        <f t="shared" si="3"/>
        <v>2</v>
      </c>
      <c r="T15" s="5">
        <f t="shared" si="4"/>
        <v>7.6206482593037209E-2</v>
      </c>
      <c r="U15" s="5">
        <f t="shared" si="5"/>
        <v>3.0762064825930371</v>
      </c>
      <c r="AI15" s="5">
        <f>MIN(Y4:AI14)</f>
        <v>2.8070031212484992</v>
      </c>
    </row>
    <row r="16" spans="1:35" x14ac:dyDescent="0.3">
      <c r="A16" s="7">
        <v>15</v>
      </c>
      <c r="B16" s="8">
        <v>1</v>
      </c>
      <c r="C16" s="22">
        <f t="shared" si="2"/>
        <v>2.0185586057730371</v>
      </c>
      <c r="R16" s="5">
        <f t="shared" si="0"/>
        <v>1</v>
      </c>
      <c r="S16" s="5">
        <f t="shared" si="3"/>
        <v>1</v>
      </c>
      <c r="T16" s="5">
        <f t="shared" si="4"/>
        <v>7.6206482593037209E-2</v>
      </c>
      <c r="U16" s="5">
        <f t="shared" si="5"/>
        <v>2.0762064825930371</v>
      </c>
    </row>
    <row r="17" spans="1:21" x14ac:dyDescent="0.3">
      <c r="A17" s="7">
        <v>16</v>
      </c>
      <c r="B17" s="8">
        <v>6</v>
      </c>
      <c r="C17" s="22">
        <f t="shared" si="2"/>
        <v>1.855589228849351</v>
      </c>
      <c r="R17" s="5">
        <f t="shared" si="0"/>
        <v>6</v>
      </c>
      <c r="S17" s="5">
        <f t="shared" si="3"/>
        <v>6</v>
      </c>
      <c r="T17" s="5">
        <f t="shared" si="4"/>
        <v>7.6206482593037209E-2</v>
      </c>
      <c r="U17" s="5">
        <f t="shared" si="5"/>
        <v>1.0762064825930373</v>
      </c>
    </row>
    <row r="18" spans="1:21" x14ac:dyDescent="0.3">
      <c r="A18" s="7">
        <v>17</v>
      </c>
      <c r="B18" s="8">
        <v>2</v>
      </c>
      <c r="C18" s="22">
        <f t="shared" si="2"/>
        <v>2.5186949522334547</v>
      </c>
      <c r="R18" s="5">
        <f t="shared" si="0"/>
        <v>2</v>
      </c>
      <c r="S18" s="5">
        <f t="shared" si="3"/>
        <v>2</v>
      </c>
      <c r="T18" s="5">
        <f t="shared" si="4"/>
        <v>7.6206482593037209E-2</v>
      </c>
      <c r="U18" s="5">
        <f t="shared" si="5"/>
        <v>6.0762064825930375</v>
      </c>
    </row>
    <row r="19" spans="1:21" x14ac:dyDescent="0.3">
      <c r="A19" s="7">
        <v>18</v>
      </c>
      <c r="B19" s="8">
        <v>1</v>
      </c>
      <c r="C19" s="22">
        <f t="shared" si="2"/>
        <v>2.4357037598761018</v>
      </c>
      <c r="R19" s="5">
        <f t="shared" si="0"/>
        <v>1</v>
      </c>
      <c r="S19" s="5">
        <f t="shared" si="3"/>
        <v>1</v>
      </c>
      <c r="T19" s="5">
        <f t="shared" si="4"/>
        <v>7.6206482593037209E-2</v>
      </c>
      <c r="U19" s="5">
        <f t="shared" si="5"/>
        <v>2.0762064825930371</v>
      </c>
    </row>
    <row r="20" spans="1:21" x14ac:dyDescent="0.3">
      <c r="A20" s="7">
        <v>19</v>
      </c>
      <c r="B20" s="8">
        <v>2</v>
      </c>
      <c r="C20" s="22">
        <f t="shared" si="2"/>
        <v>2.2059911582959257</v>
      </c>
      <c r="R20" s="5">
        <f t="shared" si="0"/>
        <v>2</v>
      </c>
      <c r="S20" s="5">
        <f t="shared" si="3"/>
        <v>2</v>
      </c>
      <c r="T20" s="5">
        <f t="shared" si="4"/>
        <v>7.6206482593037209E-2</v>
      </c>
      <c r="U20" s="5">
        <f t="shared" si="5"/>
        <v>1.0762064825930373</v>
      </c>
    </row>
    <row r="21" spans="1:21" x14ac:dyDescent="0.3">
      <c r="A21" s="7">
        <v>20</v>
      </c>
      <c r="B21" s="8">
        <v>2</v>
      </c>
      <c r="C21" s="22">
        <f t="shared" si="2"/>
        <v>2.1730325729685775</v>
      </c>
      <c r="R21" s="5">
        <f t="shared" si="0"/>
        <v>2</v>
      </c>
      <c r="S21" s="5">
        <f t="shared" si="3"/>
        <v>2</v>
      </c>
      <c r="T21" s="5">
        <f t="shared" si="4"/>
        <v>7.6206482593037209E-2</v>
      </c>
      <c r="U21" s="5">
        <f t="shared" si="5"/>
        <v>2.0762064825930371</v>
      </c>
    </row>
    <row r="22" spans="1:21" x14ac:dyDescent="0.3">
      <c r="A22" s="7">
        <v>21</v>
      </c>
      <c r="B22" s="8">
        <v>3</v>
      </c>
      <c r="C22" s="22">
        <f t="shared" si="2"/>
        <v>2.1453473612936049</v>
      </c>
      <c r="R22" s="5">
        <f t="shared" si="0"/>
        <v>3</v>
      </c>
      <c r="S22" s="5">
        <f t="shared" si="3"/>
        <v>3</v>
      </c>
      <c r="T22" s="5">
        <f t="shared" si="4"/>
        <v>7.6206482593037209E-2</v>
      </c>
      <c r="U22" s="5">
        <f t="shared" si="5"/>
        <v>2.0762064825930371</v>
      </c>
    </row>
    <row r="23" spans="1:21" x14ac:dyDescent="0.3">
      <c r="A23" s="7">
        <v>22</v>
      </c>
      <c r="B23" s="8">
        <v>4</v>
      </c>
      <c r="C23" s="22">
        <f t="shared" si="2"/>
        <v>2.2820917834866279</v>
      </c>
      <c r="R23" s="5">
        <f t="shared" si="0"/>
        <v>4</v>
      </c>
      <c r="S23" s="5">
        <f t="shared" si="3"/>
        <v>4</v>
      </c>
      <c r="T23" s="5">
        <f t="shared" si="4"/>
        <v>7.6206482593037209E-2</v>
      </c>
      <c r="U23" s="5">
        <f t="shared" si="5"/>
        <v>3.0762064825930371</v>
      </c>
    </row>
    <row r="24" spans="1:21" x14ac:dyDescent="0.3">
      <c r="A24" s="7">
        <v>23</v>
      </c>
      <c r="B24" s="8">
        <v>4</v>
      </c>
      <c r="C24" s="22">
        <f t="shared" si="2"/>
        <v>2.5569570981287675</v>
      </c>
      <c r="R24" s="5">
        <f t="shared" si="0"/>
        <v>4</v>
      </c>
      <c r="S24" s="5">
        <f t="shared" si="3"/>
        <v>4</v>
      </c>
      <c r="T24" s="5">
        <f t="shared" si="4"/>
        <v>7.6206482593037209E-2</v>
      </c>
      <c r="U24" s="5">
        <f t="shared" si="5"/>
        <v>4.0762064825930375</v>
      </c>
    </row>
    <row r="25" spans="1:21" x14ac:dyDescent="0.3">
      <c r="A25" s="7">
        <v>24</v>
      </c>
      <c r="B25" s="8">
        <v>5</v>
      </c>
      <c r="C25" s="22">
        <f t="shared" si="2"/>
        <v>2.7878439624281648</v>
      </c>
      <c r="R25" s="5">
        <f t="shared" si="0"/>
        <v>5</v>
      </c>
      <c r="S25" s="5">
        <f t="shared" si="3"/>
        <v>5</v>
      </c>
      <c r="T25" s="5">
        <f t="shared" si="4"/>
        <v>7.6206482593037209E-2</v>
      </c>
      <c r="U25" s="5">
        <f t="shared" si="5"/>
        <v>4.0762064825930375</v>
      </c>
    </row>
    <row r="26" spans="1:21" x14ac:dyDescent="0.3">
      <c r="A26" s="7">
        <v>25</v>
      </c>
      <c r="B26" s="8">
        <v>4</v>
      </c>
      <c r="C26" s="22">
        <f t="shared" si="2"/>
        <v>3.1417889284396585</v>
      </c>
      <c r="R26" s="5">
        <f t="shared" si="0"/>
        <v>4</v>
      </c>
      <c r="S26" s="5">
        <f t="shared" si="3"/>
        <v>4</v>
      </c>
      <c r="T26" s="5">
        <f t="shared" si="4"/>
        <v>7.6206482593037209E-2</v>
      </c>
      <c r="U26" s="5">
        <f t="shared" si="5"/>
        <v>5.0762064825930375</v>
      </c>
    </row>
    <row r="27" spans="1:21" x14ac:dyDescent="0.3">
      <c r="A27" s="7">
        <v>26</v>
      </c>
      <c r="B27" s="8">
        <v>2</v>
      </c>
      <c r="C27" s="22">
        <f t="shared" si="2"/>
        <v>3.2791026998893131</v>
      </c>
      <c r="R27" s="5">
        <f t="shared" si="0"/>
        <v>2</v>
      </c>
      <c r="S27" s="5">
        <f t="shared" si="3"/>
        <v>2</v>
      </c>
      <c r="T27" s="5">
        <f t="shared" si="4"/>
        <v>7.6206482593037209E-2</v>
      </c>
      <c r="U27" s="5">
        <f t="shared" si="5"/>
        <v>4.0762064825930375</v>
      </c>
    </row>
    <row r="28" spans="1:21" x14ac:dyDescent="0.3">
      <c r="A28" s="7">
        <v>27</v>
      </c>
      <c r="B28" s="8">
        <v>1</v>
      </c>
      <c r="C28" s="22">
        <f t="shared" si="2"/>
        <v>3.0744462679070228</v>
      </c>
      <c r="R28" s="5">
        <f t="shared" si="0"/>
        <v>1</v>
      </c>
      <c r="S28" s="5">
        <f t="shared" si="3"/>
        <v>1</v>
      </c>
      <c r="T28" s="5">
        <f t="shared" si="4"/>
        <v>7.6206482593037209E-2</v>
      </c>
      <c r="U28" s="5">
        <f t="shared" si="5"/>
        <v>2.0762064825930371</v>
      </c>
    </row>
    <row r="29" spans="1:21" x14ac:dyDescent="0.3">
      <c r="A29" s="7">
        <v>28</v>
      </c>
      <c r="B29" s="8">
        <v>4</v>
      </c>
      <c r="C29" s="22">
        <f t="shared" si="2"/>
        <v>2.742534865041899</v>
      </c>
      <c r="R29" s="5">
        <f t="shared" si="0"/>
        <v>4</v>
      </c>
      <c r="S29" s="5">
        <f t="shared" si="3"/>
        <v>4</v>
      </c>
      <c r="T29" s="5">
        <f t="shared" si="4"/>
        <v>7.6206482593037209E-2</v>
      </c>
      <c r="U29" s="5">
        <f t="shared" si="5"/>
        <v>1.0762064825930373</v>
      </c>
    </row>
    <row r="30" spans="1:21" x14ac:dyDescent="0.3">
      <c r="A30" s="7">
        <v>29</v>
      </c>
      <c r="B30" s="8">
        <v>3</v>
      </c>
      <c r="C30" s="22">
        <f t="shared" si="2"/>
        <v>2.9437292866351954</v>
      </c>
      <c r="R30" s="5">
        <f t="shared" si="0"/>
        <v>3</v>
      </c>
      <c r="S30" s="5">
        <f t="shared" si="3"/>
        <v>3</v>
      </c>
      <c r="T30" s="5">
        <f t="shared" si="4"/>
        <v>7.6206482593037209E-2</v>
      </c>
      <c r="U30" s="5">
        <f t="shared" si="5"/>
        <v>4.0762064825930375</v>
      </c>
    </row>
    <row r="31" spans="1:21" x14ac:dyDescent="0.3">
      <c r="A31" s="7">
        <v>30</v>
      </c>
      <c r="B31" s="8">
        <v>4</v>
      </c>
      <c r="C31" s="22">
        <f t="shared" si="2"/>
        <v>2.9527326007735639</v>
      </c>
      <c r="R31" s="5">
        <f t="shared" si="0"/>
        <v>4</v>
      </c>
      <c r="S31" s="5">
        <f t="shared" si="3"/>
        <v>4</v>
      </c>
      <c r="T31" s="5">
        <f t="shared" si="4"/>
        <v>7.6206482593037209E-2</v>
      </c>
      <c r="U31" s="5">
        <f t="shared" si="5"/>
        <v>3.0762064825930371</v>
      </c>
    </row>
    <row r="32" spans="1:21" x14ac:dyDescent="0.3">
      <c r="A32" s="7">
        <v>31</v>
      </c>
      <c r="B32" s="8">
        <v>3</v>
      </c>
      <c r="C32" s="22">
        <f t="shared" si="2"/>
        <v>3.1202953846497938</v>
      </c>
      <c r="R32" s="5">
        <f t="shared" si="0"/>
        <v>3</v>
      </c>
      <c r="S32" s="5">
        <f t="shared" si="3"/>
        <v>3</v>
      </c>
      <c r="T32" s="5">
        <f t="shared" si="4"/>
        <v>7.6206482593037209E-2</v>
      </c>
      <c r="U32" s="5">
        <f t="shared" si="5"/>
        <v>4.0762064825930375</v>
      </c>
    </row>
    <row r="33" spans="1:21" x14ac:dyDescent="0.3">
      <c r="A33" s="7">
        <v>32</v>
      </c>
      <c r="B33" s="8">
        <v>1</v>
      </c>
      <c r="C33" s="22">
        <f t="shared" si="2"/>
        <v>3.1010481231058269</v>
      </c>
      <c r="R33" s="5">
        <f t="shared" si="0"/>
        <v>1</v>
      </c>
      <c r="S33" s="5">
        <f t="shared" si="3"/>
        <v>1</v>
      </c>
      <c r="T33" s="5">
        <f t="shared" si="4"/>
        <v>7.6206482593037209E-2</v>
      </c>
      <c r="U33" s="5">
        <f t="shared" si="5"/>
        <v>3.0762064825930371</v>
      </c>
    </row>
    <row r="34" spans="1:21" x14ac:dyDescent="0.3">
      <c r="A34" s="7">
        <v>33</v>
      </c>
      <c r="B34" s="8">
        <v>5</v>
      </c>
      <c r="C34" s="22">
        <f t="shared" si="2"/>
        <v>2.7648804234088948</v>
      </c>
      <c r="R34" s="5">
        <f t="shared" si="0"/>
        <v>5</v>
      </c>
      <c r="S34" s="5">
        <f t="shared" si="3"/>
        <v>5</v>
      </c>
      <c r="T34" s="5">
        <f t="shared" si="4"/>
        <v>7.6206482593037209E-2</v>
      </c>
      <c r="U34" s="5">
        <f t="shared" si="5"/>
        <v>1.0762064825930373</v>
      </c>
    </row>
    <row r="35" spans="1:21" x14ac:dyDescent="0.3">
      <c r="A35" s="7">
        <v>34</v>
      </c>
      <c r="B35" s="8">
        <v>2</v>
      </c>
      <c r="C35" s="22">
        <f t="shared" si="2"/>
        <v>3.122499555663472</v>
      </c>
      <c r="R35" s="5">
        <f t="shared" si="0"/>
        <v>2</v>
      </c>
      <c r="S35" s="5">
        <f t="shared" si="3"/>
        <v>2</v>
      </c>
      <c r="T35" s="5">
        <f t="shared" si="4"/>
        <v>7.6206482593037209E-2</v>
      </c>
      <c r="U35" s="5">
        <f t="shared" si="5"/>
        <v>5.0762064825930375</v>
      </c>
    </row>
    <row r="36" spans="1:21" x14ac:dyDescent="0.3">
      <c r="A36" s="7">
        <v>35</v>
      </c>
      <c r="B36" s="8">
        <v>0</v>
      </c>
      <c r="C36" s="22">
        <f t="shared" si="2"/>
        <v>2.9428996267573164</v>
      </c>
      <c r="R36" s="5">
        <f t="shared" si="0"/>
        <v>0</v>
      </c>
      <c r="S36" s="5">
        <f t="shared" si="3"/>
        <v>0</v>
      </c>
      <c r="T36" s="5">
        <f t="shared" si="4"/>
        <v>7.6206482593037209E-2</v>
      </c>
      <c r="U36" s="5">
        <f t="shared" si="5"/>
        <v>2.0762064825930371</v>
      </c>
    </row>
    <row r="37" spans="1:21" x14ac:dyDescent="0.3">
      <c r="A37" s="7">
        <v>36</v>
      </c>
      <c r="B37" s="8">
        <v>7</v>
      </c>
      <c r="C37" s="22">
        <f t="shared" si="2"/>
        <v>2.4720356864761457</v>
      </c>
      <c r="R37" s="5">
        <f t="shared" si="0"/>
        <v>7</v>
      </c>
      <c r="S37" s="5">
        <f t="shared" si="3"/>
        <v>7</v>
      </c>
      <c r="T37" s="5">
        <f t="shared" si="4"/>
        <v>7.6206482593037209E-2</v>
      </c>
      <c r="U37" s="5">
        <f t="shared" si="5"/>
        <v>7.6206482593037209E-2</v>
      </c>
    </row>
    <row r="38" spans="1:21" x14ac:dyDescent="0.3">
      <c r="A38" s="7">
        <v>37</v>
      </c>
      <c r="B38" s="8">
        <v>3</v>
      </c>
      <c r="C38" s="22">
        <f t="shared" si="2"/>
        <v>3.1965099766399625</v>
      </c>
      <c r="R38" s="5">
        <f t="shared" si="0"/>
        <v>3</v>
      </c>
      <c r="S38" s="5">
        <f t="shared" si="3"/>
        <v>3</v>
      </c>
      <c r="T38" s="5">
        <f t="shared" si="4"/>
        <v>7.6206482593037209E-2</v>
      </c>
      <c r="U38" s="5">
        <f t="shared" si="5"/>
        <v>7.0762064825930375</v>
      </c>
    </row>
    <row r="39" spans="1:21" x14ac:dyDescent="0.3">
      <c r="A39" s="7">
        <v>38</v>
      </c>
      <c r="B39" s="8">
        <v>5</v>
      </c>
      <c r="C39" s="22">
        <f t="shared" si="2"/>
        <v>3.1650683803775683</v>
      </c>
      <c r="R39" s="5">
        <f t="shared" si="0"/>
        <v>5</v>
      </c>
      <c r="S39" s="5">
        <f t="shared" si="3"/>
        <v>5</v>
      </c>
      <c r="T39" s="5">
        <f t="shared" si="4"/>
        <v>7.6206482593037209E-2</v>
      </c>
      <c r="U39" s="5">
        <f t="shared" si="5"/>
        <v>3.0762064825930371</v>
      </c>
    </row>
    <row r="40" spans="1:21" x14ac:dyDescent="0.3">
      <c r="A40" s="7">
        <v>39</v>
      </c>
      <c r="B40" s="8">
        <v>5</v>
      </c>
      <c r="C40" s="22">
        <f t="shared" si="2"/>
        <v>3.4586574395171574</v>
      </c>
      <c r="R40" s="5">
        <f t="shared" si="0"/>
        <v>5</v>
      </c>
      <c r="S40" s="5">
        <f t="shared" si="3"/>
        <v>5</v>
      </c>
      <c r="T40" s="5">
        <f t="shared" si="4"/>
        <v>7.6206482593037209E-2</v>
      </c>
      <c r="U40" s="5">
        <f t="shared" si="5"/>
        <v>5.0762064825930375</v>
      </c>
    </row>
    <row r="41" spans="1:21" x14ac:dyDescent="0.3">
      <c r="A41" s="7">
        <v>40</v>
      </c>
      <c r="B41" s="8">
        <v>6</v>
      </c>
      <c r="C41" s="22">
        <f t="shared" si="2"/>
        <v>3.7052722491944126</v>
      </c>
      <c r="R41" s="5">
        <f t="shared" si="0"/>
        <v>6</v>
      </c>
      <c r="S41" s="5">
        <f t="shared" si="3"/>
        <v>6</v>
      </c>
      <c r="T41" s="5">
        <f t="shared" si="4"/>
        <v>7.6206482593037209E-2</v>
      </c>
      <c r="U41" s="5">
        <f t="shared" si="5"/>
        <v>5.0762064825930375</v>
      </c>
    </row>
    <row r="42" spans="1:21" x14ac:dyDescent="0.3">
      <c r="A42" s="7">
        <v>41</v>
      </c>
      <c r="B42" s="8">
        <v>2</v>
      </c>
      <c r="C42" s="22">
        <f t="shared" si="2"/>
        <v>4.0724286893233064</v>
      </c>
      <c r="R42" s="5">
        <f t="shared" si="0"/>
        <v>2</v>
      </c>
      <c r="S42" s="5">
        <f t="shared" si="3"/>
        <v>2</v>
      </c>
      <c r="T42" s="5">
        <f t="shared" si="4"/>
        <v>7.6206482593037209E-2</v>
      </c>
      <c r="U42" s="5">
        <f t="shared" si="5"/>
        <v>6.0762064825930375</v>
      </c>
    </row>
    <row r="43" spans="1:21" x14ac:dyDescent="0.3">
      <c r="A43" s="7">
        <v>42</v>
      </c>
      <c r="B43" s="8">
        <v>4</v>
      </c>
      <c r="C43" s="22">
        <f t="shared" si="2"/>
        <v>3.7408400990315771</v>
      </c>
      <c r="R43" s="5">
        <f t="shared" si="0"/>
        <v>4</v>
      </c>
      <c r="S43" s="5">
        <f t="shared" si="3"/>
        <v>4</v>
      </c>
      <c r="T43" s="5">
        <f t="shared" si="4"/>
        <v>7.6206482593037209E-2</v>
      </c>
      <c r="U43" s="5">
        <f t="shared" si="5"/>
        <v>2.0762064825930371</v>
      </c>
    </row>
    <row r="44" spans="1:21" x14ac:dyDescent="0.3">
      <c r="A44" s="7">
        <v>43</v>
      </c>
      <c r="B44" s="8">
        <v>3</v>
      </c>
      <c r="C44" s="22">
        <f t="shared" si="2"/>
        <v>3.7823056831865247</v>
      </c>
      <c r="R44" s="5">
        <f t="shared" si="0"/>
        <v>3</v>
      </c>
      <c r="S44" s="5">
        <f t="shared" si="3"/>
        <v>3</v>
      </c>
      <c r="T44" s="5">
        <f t="shared" si="4"/>
        <v>7.6206482593037209E-2</v>
      </c>
      <c r="U44" s="5">
        <f t="shared" si="5"/>
        <v>4.0762064825930375</v>
      </c>
    </row>
    <row r="45" spans="1:21" x14ac:dyDescent="0.3">
      <c r="A45" s="7">
        <v>44</v>
      </c>
      <c r="B45" s="8">
        <v>2</v>
      </c>
      <c r="C45" s="22">
        <f t="shared" si="2"/>
        <v>3.6571367738766805</v>
      </c>
      <c r="R45" s="5">
        <f t="shared" si="0"/>
        <v>2</v>
      </c>
      <c r="S45" s="5">
        <f t="shared" si="3"/>
        <v>2</v>
      </c>
      <c r="T45" s="5">
        <f t="shared" si="4"/>
        <v>7.6206482593037209E-2</v>
      </c>
      <c r="U45" s="5">
        <f t="shared" si="5"/>
        <v>3.0762064825930371</v>
      </c>
    </row>
    <row r="46" spans="1:21" x14ac:dyDescent="0.3">
      <c r="A46" s="7">
        <v>45</v>
      </c>
      <c r="B46" s="8">
        <v>3</v>
      </c>
      <c r="C46" s="22">
        <f t="shared" si="2"/>
        <v>3.3919948900564112</v>
      </c>
      <c r="R46" s="5">
        <f t="shared" si="0"/>
        <v>3</v>
      </c>
      <c r="S46" s="5">
        <f t="shared" si="3"/>
        <v>3</v>
      </c>
      <c r="T46" s="5">
        <f t="shared" si="4"/>
        <v>7.6206482593037209E-2</v>
      </c>
      <c r="U46" s="5">
        <f t="shared" si="5"/>
        <v>2.0762064825930371</v>
      </c>
    </row>
    <row r="47" spans="1:21" x14ac:dyDescent="0.3">
      <c r="A47" s="7">
        <v>46</v>
      </c>
      <c r="B47" s="8">
        <v>4</v>
      </c>
      <c r="C47" s="22">
        <f t="shared" si="2"/>
        <v>3.3292757076473851</v>
      </c>
      <c r="R47" s="5">
        <f t="shared" si="0"/>
        <v>4</v>
      </c>
      <c r="S47" s="5">
        <f t="shared" si="3"/>
        <v>4</v>
      </c>
      <c r="T47" s="5">
        <f t="shared" si="4"/>
        <v>7.6206482593037209E-2</v>
      </c>
      <c r="U47" s="5">
        <f t="shared" si="5"/>
        <v>3.0762064825930371</v>
      </c>
    </row>
    <row r="48" spans="1:21" x14ac:dyDescent="0.3">
      <c r="A48" s="7">
        <v>47</v>
      </c>
      <c r="B48" s="8">
        <v>5</v>
      </c>
      <c r="C48" s="22">
        <f t="shared" si="2"/>
        <v>3.4365915944238035</v>
      </c>
      <c r="R48" s="5">
        <f t="shared" si="0"/>
        <v>5</v>
      </c>
      <c r="S48" s="5">
        <f t="shared" si="3"/>
        <v>5</v>
      </c>
      <c r="T48" s="5">
        <f t="shared" si="4"/>
        <v>7.6206482593037209E-2</v>
      </c>
      <c r="U48" s="5">
        <f t="shared" si="5"/>
        <v>4.0762064825930375</v>
      </c>
    </row>
    <row r="49" spans="1:21" x14ac:dyDescent="0.3">
      <c r="A49" s="7">
        <v>48</v>
      </c>
      <c r="B49" s="8">
        <v>11</v>
      </c>
      <c r="C49" s="22">
        <f t="shared" si="2"/>
        <v>3.6867369393159946</v>
      </c>
      <c r="R49" s="5">
        <f t="shared" si="0"/>
        <v>11</v>
      </c>
      <c r="S49" s="5">
        <f t="shared" si="3"/>
        <v>11</v>
      </c>
      <c r="T49" s="5">
        <f t="shared" si="4"/>
        <v>7.6206482593037209E-2</v>
      </c>
      <c r="U49" s="5">
        <f t="shared" si="5"/>
        <v>5.0762064825930375</v>
      </c>
    </row>
    <row r="50" spans="1:21" x14ac:dyDescent="0.3">
      <c r="A50" s="7">
        <v>49</v>
      </c>
      <c r="B50" s="8">
        <v>5</v>
      </c>
      <c r="C50" s="22">
        <f t="shared" si="2"/>
        <v>4.8568590290254354</v>
      </c>
      <c r="R50" s="5">
        <f t="shared" si="0"/>
        <v>5</v>
      </c>
      <c r="S50" s="5">
        <f t="shared" si="3"/>
        <v>5</v>
      </c>
      <c r="T50" s="5">
        <f t="shared" si="4"/>
        <v>7.6206482593037209E-2</v>
      </c>
      <c r="U50" s="5">
        <f t="shared" si="5"/>
        <v>11.076206482593037</v>
      </c>
    </row>
    <row r="51" spans="1:21" x14ac:dyDescent="0.3">
      <c r="A51" s="7">
        <v>50</v>
      </c>
      <c r="B51" s="8">
        <v>5</v>
      </c>
      <c r="C51" s="22">
        <f t="shared" si="2"/>
        <v>4.8797615843813658</v>
      </c>
      <c r="R51" s="5">
        <f t="shared" si="0"/>
        <v>5</v>
      </c>
      <c r="S51" s="5">
        <f t="shared" si="3"/>
        <v>5</v>
      </c>
      <c r="T51" s="5">
        <f t="shared" si="4"/>
        <v>7.6206482593037209E-2</v>
      </c>
      <c r="U51" s="5">
        <f t="shared" si="5"/>
        <v>5.0762064825930375</v>
      </c>
    </row>
    <row r="52" spans="1:21" x14ac:dyDescent="0.3">
      <c r="A52" s="7">
        <v>51</v>
      </c>
      <c r="C52" s="22">
        <f t="shared" si="2"/>
        <v>4.8989997308803472</v>
      </c>
    </row>
    <row r="53" spans="1:21" x14ac:dyDescent="0.3">
      <c r="A53" s="7">
        <v>52</v>
      </c>
      <c r="C53" s="23">
        <f>C52</f>
        <v>4.8989997308803472</v>
      </c>
    </row>
    <row r="54" spans="1:21" x14ac:dyDescent="0.3">
      <c r="A54" s="7">
        <v>53</v>
      </c>
      <c r="C54" s="23">
        <f t="shared" ref="C54:C56" si="8">C53</f>
        <v>4.8989997308803472</v>
      </c>
    </row>
    <row r="55" spans="1:21" x14ac:dyDescent="0.3">
      <c r="A55" s="7">
        <v>54</v>
      </c>
      <c r="C55" s="23">
        <f t="shared" si="8"/>
        <v>4.8989997308803472</v>
      </c>
    </row>
    <row r="56" spans="1:21" x14ac:dyDescent="0.3">
      <c r="A56" s="7">
        <v>55</v>
      </c>
      <c r="C56" s="23">
        <f t="shared" si="8"/>
        <v>4.8989997308803472</v>
      </c>
    </row>
  </sheetData>
  <conditionalFormatting sqref="F3:H14">
    <cfRule type="cellIs" dxfId="2" priority="3" operator="equal">
      <formula>F$15</formula>
    </cfRule>
  </conditionalFormatting>
  <conditionalFormatting sqref="U2">
    <cfRule type="cellIs" dxfId="1" priority="2" operator="equal">
      <formula>$AI$15</formula>
    </cfRule>
  </conditionalFormatting>
  <conditionalFormatting sqref="Y4:AI14">
    <cfRule type="cellIs" dxfId="0" priority="1" operator="equal">
      <formula>$AI$15</formula>
    </cfRule>
  </conditionalFormatting>
  <hyperlinks>
    <hyperlink ref="J1" r:id="rId1" display="https://youtu.be/5ez7kPeOx-0" xr:uid="{51582BD7-D75F-4E56-8CBF-01759D0CE83A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65"/>
  <sheetViews>
    <sheetView topLeftCell="B1" workbookViewId="0">
      <selection activeCell="C2" sqref="C2:C51"/>
    </sheetView>
  </sheetViews>
  <sheetFormatPr defaultColWidth="8.85546875" defaultRowHeight="16.5" x14ac:dyDescent="0.3"/>
  <cols>
    <col min="1" max="1" width="19.28515625" style="5" bestFit="1" customWidth="1"/>
    <col min="2" max="2" width="4.85546875" style="5" bestFit="1" customWidth="1"/>
    <col min="3" max="3" width="4.7109375" style="18" bestFit="1" customWidth="1"/>
    <col min="4" max="4" width="8.85546875" style="5"/>
    <col min="5" max="5" width="8" style="5" bestFit="1" customWidth="1"/>
    <col min="6" max="6" width="6.140625" style="5" bestFit="1" customWidth="1"/>
    <col min="7" max="7" width="11" style="5" bestFit="1" customWidth="1"/>
    <col min="8" max="8" width="18" style="5" bestFit="1" customWidth="1"/>
    <col min="9" max="9" width="15.5703125" style="5" customWidth="1"/>
    <col min="10" max="11" width="8.85546875" style="5"/>
    <col min="12" max="12" width="17.42578125" style="5" bestFit="1" customWidth="1"/>
    <col min="13" max="16384" width="8.85546875" style="5"/>
  </cols>
  <sheetData>
    <row r="1" spans="2:20" ht="18" x14ac:dyDescent="0.3">
      <c r="B1" s="1" t="s">
        <v>0</v>
      </c>
      <c r="C1" s="2" t="s">
        <v>1</v>
      </c>
      <c r="D1" s="3" t="s">
        <v>29</v>
      </c>
      <c r="E1" s="4" t="s">
        <v>30</v>
      </c>
      <c r="F1" s="5" t="s">
        <v>38</v>
      </c>
      <c r="G1" s="5" t="s">
        <v>39</v>
      </c>
      <c r="H1" s="6" t="s">
        <v>31</v>
      </c>
      <c r="I1" s="6"/>
      <c r="J1" s="3" t="s">
        <v>47</v>
      </c>
      <c r="K1" s="3"/>
      <c r="L1" s="3"/>
      <c r="M1" s="3"/>
      <c r="N1" s="3"/>
      <c r="O1" s="3"/>
      <c r="P1" s="3"/>
      <c r="Q1" s="3"/>
      <c r="R1" s="3"/>
    </row>
    <row r="2" spans="2:20" x14ac:dyDescent="0.3">
      <c r="B2" s="7">
        <v>1</v>
      </c>
      <c r="C2" s="8">
        <f>'1.Orders-Arrived'!B2</f>
        <v>2</v>
      </c>
      <c r="D2" s="3">
        <f t="shared" ref="D2:D56" si="0">$K$23+$K$24*B2</f>
        <v>1.1929411764705886</v>
      </c>
      <c r="E2" s="23">
        <f>C2-D2</f>
        <v>0.80705882352941138</v>
      </c>
      <c r="F2" s="22">
        <f>E2^2</f>
        <v>0.65134394463667755</v>
      </c>
      <c r="G2" s="22">
        <f>SUM(F$2:F2)</f>
        <v>0.65134394463667755</v>
      </c>
      <c r="H2" s="24">
        <f>G2/(B2-2)</f>
        <v>-0.65134394463667755</v>
      </c>
      <c r="I2" s="9"/>
      <c r="J2" s="3" t="s">
        <v>48</v>
      </c>
      <c r="K2" s="3"/>
      <c r="L2" s="3"/>
      <c r="M2" s="3"/>
      <c r="N2" s="3"/>
      <c r="O2" s="3"/>
      <c r="P2" s="3"/>
      <c r="Q2" s="3"/>
      <c r="R2" s="3"/>
    </row>
    <row r="3" spans="2:20" x14ac:dyDescent="0.3">
      <c r="B3" s="7">
        <v>2</v>
      </c>
      <c r="C3" s="8">
        <f>'1.Orders-Arrived'!B3</f>
        <v>2</v>
      </c>
      <c r="D3" s="3">
        <f t="shared" si="0"/>
        <v>1.2691476590636257</v>
      </c>
      <c r="E3" s="23">
        <f t="shared" ref="E3:E51" si="1">C3-D3</f>
        <v>0.7308523409363743</v>
      </c>
      <c r="F3" s="22">
        <f t="shared" ref="F3:F51" si="2">E3^2</f>
        <v>0.53414514425217829</v>
      </c>
      <c r="G3" s="22">
        <f>SUM(F$2:F3)</f>
        <v>1.1854890888888558</v>
      </c>
      <c r="H3" s="24" t="e">
        <f t="shared" ref="H3:H51" si="3">G3/(B3-2)</f>
        <v>#DIV/0!</v>
      </c>
      <c r="I3" s="9"/>
      <c r="J3" s="3" t="s">
        <v>49</v>
      </c>
      <c r="K3" s="3"/>
      <c r="L3" s="3"/>
      <c r="M3" s="3"/>
      <c r="N3" s="3"/>
      <c r="O3" s="3"/>
      <c r="P3" s="3"/>
      <c r="Q3" s="3"/>
      <c r="R3" s="3"/>
    </row>
    <row r="4" spans="2:20" x14ac:dyDescent="0.3">
      <c r="B4" s="7">
        <v>3</v>
      </c>
      <c r="C4" s="8">
        <f>'1.Orders-Arrived'!B4</f>
        <v>1</v>
      </c>
      <c r="D4" s="3">
        <f t="shared" si="0"/>
        <v>1.345354141656663</v>
      </c>
      <c r="E4" s="23">
        <f t="shared" si="1"/>
        <v>-0.34535414165666301</v>
      </c>
      <c r="F4" s="22">
        <f t="shared" si="2"/>
        <v>0.11926948315941045</v>
      </c>
      <c r="G4" s="22">
        <f>SUM(F$2:F4)</f>
        <v>1.3047585720482664</v>
      </c>
      <c r="H4" s="24">
        <f t="shared" si="3"/>
        <v>1.3047585720482664</v>
      </c>
      <c r="I4" s="9"/>
    </row>
    <row r="5" spans="2:20" x14ac:dyDescent="0.3">
      <c r="B5" s="7">
        <v>4</v>
      </c>
      <c r="C5" s="8">
        <f>'1.Orders-Arrived'!B5</f>
        <v>0</v>
      </c>
      <c r="D5" s="3">
        <f t="shared" si="0"/>
        <v>1.4215606242497001</v>
      </c>
      <c r="E5" s="23">
        <f t="shared" si="1"/>
        <v>-1.4215606242497001</v>
      </c>
      <c r="F5" s="22">
        <f t="shared" si="2"/>
        <v>2.0208346084171969</v>
      </c>
      <c r="G5" s="22">
        <f>SUM(F$2:F5)</f>
        <v>3.3255931804654635</v>
      </c>
      <c r="H5" s="24">
        <f t="shared" si="3"/>
        <v>1.6627965902327317</v>
      </c>
      <c r="I5" s="9"/>
      <c r="L5" s="5" t="s">
        <v>32</v>
      </c>
      <c r="M5" s="5">
        <f>D52</f>
        <v>5.003265306122449</v>
      </c>
    </row>
    <row r="6" spans="2:20" x14ac:dyDescent="0.3">
      <c r="B6" s="7">
        <v>5</v>
      </c>
      <c r="C6" s="8">
        <f>'1.Orders-Arrived'!B6</f>
        <v>2</v>
      </c>
      <c r="D6" s="3">
        <f t="shared" si="0"/>
        <v>1.4977671068427374</v>
      </c>
      <c r="E6" s="23">
        <f t="shared" si="1"/>
        <v>0.50223289315726261</v>
      </c>
      <c r="F6" s="22">
        <f t="shared" si="2"/>
        <v>0.25223787896911437</v>
      </c>
      <c r="G6" s="22">
        <f>SUM(F$2:F6)</f>
        <v>3.5778310594345779</v>
      </c>
      <c r="H6" s="24">
        <f t="shared" si="3"/>
        <v>1.1926103531448593</v>
      </c>
      <c r="I6" s="9"/>
    </row>
    <row r="7" spans="2:20" x14ac:dyDescent="0.3">
      <c r="B7" s="7">
        <v>6</v>
      </c>
      <c r="C7" s="8">
        <f>'1.Orders-Arrived'!B7</f>
        <v>1</v>
      </c>
      <c r="D7" s="3">
        <f t="shared" si="0"/>
        <v>1.5739735894357745</v>
      </c>
      <c r="E7" s="23">
        <f t="shared" si="1"/>
        <v>-0.57397358943577448</v>
      </c>
      <c r="F7" s="22">
        <f t="shared" si="2"/>
        <v>0.32944568136978702</v>
      </c>
      <c r="G7" s="22">
        <f>SUM(F$2:F7)</f>
        <v>3.9072767408043649</v>
      </c>
      <c r="H7" s="24">
        <f t="shared" si="3"/>
        <v>0.97681918520109123</v>
      </c>
      <c r="I7" s="9"/>
      <c r="L7" s="5" t="s">
        <v>2</v>
      </c>
    </row>
    <row r="8" spans="2:20" ht="17.25" thickBot="1" x14ac:dyDescent="0.35">
      <c r="B8" s="7">
        <v>7</v>
      </c>
      <c r="C8" s="8">
        <f>'1.Orders-Arrived'!B8</f>
        <v>0</v>
      </c>
      <c r="D8" s="3">
        <f t="shared" si="0"/>
        <v>1.6501800720288118</v>
      </c>
      <c r="E8" s="23">
        <f t="shared" si="1"/>
        <v>-1.6501800720288118</v>
      </c>
      <c r="F8" s="22">
        <f t="shared" si="2"/>
        <v>2.7230942701210146</v>
      </c>
      <c r="G8" s="22">
        <f>SUM(F$2:F8)</f>
        <v>6.6303710109253799</v>
      </c>
      <c r="H8" s="24">
        <f t="shared" si="3"/>
        <v>1.326074202185076</v>
      </c>
      <c r="I8" s="9"/>
    </row>
    <row r="9" spans="2:20" x14ac:dyDescent="0.3">
      <c r="B9" s="7">
        <v>8</v>
      </c>
      <c r="C9" s="8">
        <f>'1.Orders-Arrived'!B9</f>
        <v>2</v>
      </c>
      <c r="D9" s="3">
        <f t="shared" si="0"/>
        <v>1.7263865546218491</v>
      </c>
      <c r="E9" s="23">
        <f t="shared" si="1"/>
        <v>0.27361344537815091</v>
      </c>
      <c r="F9" s="22">
        <f t="shared" si="2"/>
        <v>7.4864317491702373E-2</v>
      </c>
      <c r="G9" s="22">
        <f>SUM(F$2:F9)</f>
        <v>6.705235328417082</v>
      </c>
      <c r="H9" s="24">
        <f t="shared" si="3"/>
        <v>1.117539221402847</v>
      </c>
      <c r="I9" s="9"/>
      <c r="L9" s="10" t="s">
        <v>3</v>
      </c>
      <c r="M9" s="10"/>
    </row>
    <row r="10" spans="2:20" x14ac:dyDescent="0.3">
      <c r="B10" s="7">
        <v>9</v>
      </c>
      <c r="C10" s="8">
        <f>'1.Orders-Arrived'!B10</f>
        <v>2</v>
      </c>
      <c r="D10" s="3">
        <f t="shared" si="0"/>
        <v>1.8025930372148862</v>
      </c>
      <c r="E10" s="23">
        <f t="shared" si="1"/>
        <v>0.19740696278511383</v>
      </c>
      <c r="F10" s="22">
        <f t="shared" si="2"/>
        <v>3.8969508956043314E-2</v>
      </c>
      <c r="G10" s="22">
        <f>SUM(F$2:F10)</f>
        <v>6.7442048373731254</v>
      </c>
      <c r="H10" s="24">
        <f t="shared" si="3"/>
        <v>0.96345783391044648</v>
      </c>
      <c r="I10" s="9"/>
      <c r="L10" s="20" t="s">
        <v>4</v>
      </c>
      <c r="M10" s="20">
        <v>0.54472398193086691</v>
      </c>
      <c r="N10" s="12">
        <f>CORREL(C2:C51,B2:B51)</f>
        <v>0.54873914533630175</v>
      </c>
      <c r="O10" s="3">
        <f>SQRT(N11)</f>
        <v>0.54873914533630186</v>
      </c>
      <c r="P10" s="3" t="s">
        <v>33</v>
      </c>
      <c r="Q10" s="3"/>
      <c r="R10" s="3"/>
      <c r="S10" s="3"/>
      <c r="T10" s="19"/>
    </row>
    <row r="11" spans="2:20" x14ac:dyDescent="0.3">
      <c r="B11" s="7">
        <v>10</v>
      </c>
      <c r="C11" s="8">
        <f>'1.Orders-Arrived'!B11</f>
        <v>3</v>
      </c>
      <c r="D11" s="3">
        <f t="shared" si="0"/>
        <v>1.8787995198079233</v>
      </c>
      <c r="E11" s="23">
        <f t="shared" si="1"/>
        <v>1.1212004801920767</v>
      </c>
      <c r="F11" s="22">
        <f t="shared" si="2"/>
        <v>1.2570905167829434</v>
      </c>
      <c r="G11" s="22">
        <f>SUM(F$2:F11)</f>
        <v>8.0012953541560687</v>
      </c>
      <c r="H11" s="24">
        <f t="shared" si="3"/>
        <v>1.0001619192695086</v>
      </c>
      <c r="I11" s="9"/>
      <c r="L11" s="20" t="s">
        <v>5</v>
      </c>
      <c r="M11" s="20">
        <v>0.29672421649061936</v>
      </c>
      <c r="N11" s="12">
        <f>RSQ(C2:C51,B2:B51)</f>
        <v>0.30111464962441503</v>
      </c>
      <c r="O11" s="3">
        <f>N10^2</f>
        <v>0.30111464962441487</v>
      </c>
      <c r="P11" s="3" t="s">
        <v>34</v>
      </c>
      <c r="Q11" s="3"/>
      <c r="R11" s="3"/>
      <c r="S11" s="3"/>
      <c r="T11" s="19"/>
    </row>
    <row r="12" spans="2:20" x14ac:dyDescent="0.3">
      <c r="B12" s="7">
        <v>11</v>
      </c>
      <c r="C12" s="8">
        <f>'1.Orders-Arrived'!B12</f>
        <v>1</v>
      </c>
      <c r="D12" s="3">
        <f t="shared" si="0"/>
        <v>1.9550060024009606</v>
      </c>
      <c r="E12" s="23">
        <f t="shared" si="1"/>
        <v>-0.95500600240096056</v>
      </c>
      <c r="F12" s="22">
        <f t="shared" si="2"/>
        <v>0.9120364646218635</v>
      </c>
      <c r="G12" s="22">
        <f>SUM(F$2:F12)</f>
        <v>8.913331818777932</v>
      </c>
      <c r="H12" s="24">
        <f t="shared" si="3"/>
        <v>0.99037020208643689</v>
      </c>
      <c r="I12" s="9"/>
      <c r="L12" s="11" t="s">
        <v>6</v>
      </c>
      <c r="M12" s="11">
        <v>0.28207263766750729</v>
      </c>
      <c r="N12" s="3"/>
      <c r="O12" s="3"/>
      <c r="P12" s="3" t="s">
        <v>37</v>
      </c>
      <c r="Q12" s="3"/>
      <c r="R12" s="3"/>
      <c r="S12" s="3"/>
      <c r="T12" s="19"/>
    </row>
    <row r="13" spans="2:20" x14ac:dyDescent="0.3">
      <c r="B13" s="7">
        <v>12</v>
      </c>
      <c r="C13" s="8">
        <f>'1.Orders-Arrived'!B13</f>
        <v>3</v>
      </c>
      <c r="D13" s="3">
        <f t="shared" si="0"/>
        <v>2.0312124849939979</v>
      </c>
      <c r="E13" s="23">
        <f t="shared" si="1"/>
        <v>0.96878751500600213</v>
      </c>
      <c r="F13" s="22">
        <f t="shared" si="2"/>
        <v>0.93854924923150485</v>
      </c>
      <c r="G13" s="22">
        <f>SUM(F$2:F13)</f>
        <v>9.8518810680094369</v>
      </c>
      <c r="H13" s="24">
        <f t="shared" si="3"/>
        <v>0.98518810680094371</v>
      </c>
      <c r="I13" s="9"/>
      <c r="L13" s="20" t="s">
        <v>7</v>
      </c>
      <c r="M13" s="20">
        <v>1.732321094528904</v>
      </c>
      <c r="N13" s="3">
        <f>STEYX(C2:C51,B2:B51)</f>
        <v>1.709959527191756</v>
      </c>
      <c r="O13" s="3">
        <f>H51</f>
        <v>2.9239615846338531</v>
      </c>
      <c r="P13" s="3" t="s">
        <v>35</v>
      </c>
      <c r="Q13" s="3"/>
      <c r="R13" s="3"/>
      <c r="S13" s="3"/>
      <c r="T13" s="19"/>
    </row>
    <row r="14" spans="2:20" ht="17.25" thickBot="1" x14ac:dyDescent="0.35">
      <c r="B14" s="7">
        <v>13</v>
      </c>
      <c r="C14" s="8">
        <f>'1.Orders-Arrived'!B14</f>
        <v>3</v>
      </c>
      <c r="D14" s="3">
        <f t="shared" si="0"/>
        <v>2.107418967587035</v>
      </c>
      <c r="E14" s="23">
        <f t="shared" si="1"/>
        <v>0.89258103241296505</v>
      </c>
      <c r="F14" s="22">
        <f t="shared" si="2"/>
        <v>0.79670089942339462</v>
      </c>
      <c r="G14" s="22">
        <f>SUM(F$2:F14)</f>
        <v>10.648581967432831</v>
      </c>
      <c r="H14" s="24">
        <f t="shared" si="3"/>
        <v>0.9680529061302573</v>
      </c>
      <c r="I14" s="9"/>
      <c r="L14" s="13" t="s">
        <v>8</v>
      </c>
      <c r="M14" s="13">
        <v>50</v>
      </c>
      <c r="N14" s="3"/>
      <c r="O14" s="3">
        <f>SQRT(O13)</f>
        <v>1.7099595271917558</v>
      </c>
      <c r="P14" s="3" t="s">
        <v>36</v>
      </c>
      <c r="Q14" s="3"/>
      <c r="R14" s="3"/>
      <c r="S14" s="3"/>
      <c r="T14" s="19"/>
    </row>
    <row r="15" spans="2:20" x14ac:dyDescent="0.3">
      <c r="B15" s="7">
        <v>14</v>
      </c>
      <c r="C15" s="8">
        <f>'1.Orders-Arrived'!B15</f>
        <v>2</v>
      </c>
      <c r="D15" s="3">
        <f t="shared" si="0"/>
        <v>2.183625450180072</v>
      </c>
      <c r="E15" s="23">
        <f t="shared" si="1"/>
        <v>-0.18362545018007204</v>
      </c>
      <c r="F15" s="22">
        <f t="shared" si="2"/>
        <v>3.371830595383412E-2</v>
      </c>
      <c r="G15" s="22">
        <f>SUM(F$2:F15)</f>
        <v>10.682300273386664</v>
      </c>
      <c r="H15" s="24">
        <f t="shared" si="3"/>
        <v>0.89019168944888871</v>
      </c>
      <c r="I15" s="9"/>
    </row>
    <row r="16" spans="2:20" ht="17.25" thickBot="1" x14ac:dyDescent="0.35">
      <c r="B16" s="7">
        <v>15</v>
      </c>
      <c r="C16" s="8">
        <f>'1.Orders-Arrived'!B16</f>
        <v>1</v>
      </c>
      <c r="D16" s="3">
        <f t="shared" si="0"/>
        <v>2.2598319327731096</v>
      </c>
      <c r="E16" s="23">
        <f t="shared" si="1"/>
        <v>-1.2598319327731096</v>
      </c>
      <c r="F16" s="22">
        <f t="shared" si="2"/>
        <v>1.5871764988348289</v>
      </c>
      <c r="G16" s="22">
        <f>SUM(F$2:F16)</f>
        <v>12.269476772221493</v>
      </c>
      <c r="H16" s="24">
        <f t="shared" si="3"/>
        <v>0.94380590555549948</v>
      </c>
      <c r="I16" s="9"/>
      <c r="L16" s="5" t="s">
        <v>9</v>
      </c>
    </row>
    <row r="17" spans="2:20" x14ac:dyDescent="0.3">
      <c r="B17" s="7">
        <v>16</v>
      </c>
      <c r="C17" s="8">
        <f>'1.Orders-Arrived'!B17</f>
        <v>6</v>
      </c>
      <c r="D17" s="3">
        <f t="shared" si="0"/>
        <v>2.3360384153661466</v>
      </c>
      <c r="E17" s="23">
        <f t="shared" si="1"/>
        <v>3.6639615846338534</v>
      </c>
      <c r="F17" s="22">
        <f t="shared" si="2"/>
        <v>13.424614493672617</v>
      </c>
      <c r="G17" s="22">
        <f>SUM(F$2:F17)</f>
        <v>25.694091265894109</v>
      </c>
      <c r="H17" s="24">
        <f t="shared" si="3"/>
        <v>1.8352922332781507</v>
      </c>
      <c r="I17" s="9"/>
      <c r="L17" s="14"/>
      <c r="M17" s="14" t="s">
        <v>14</v>
      </c>
      <c r="N17" s="14" t="s">
        <v>15</v>
      </c>
      <c r="O17" s="14" t="s">
        <v>16</v>
      </c>
      <c r="P17" s="14" t="s">
        <v>17</v>
      </c>
      <c r="Q17" s="14" t="s">
        <v>18</v>
      </c>
    </row>
    <row r="18" spans="2:20" x14ac:dyDescent="0.3">
      <c r="B18" s="7">
        <v>17</v>
      </c>
      <c r="C18" s="8">
        <f>'1.Orders-Arrived'!B18</f>
        <v>2</v>
      </c>
      <c r="D18" s="3">
        <f t="shared" si="0"/>
        <v>2.4122448979591837</v>
      </c>
      <c r="E18" s="23">
        <f t="shared" si="1"/>
        <v>-0.41224489795918373</v>
      </c>
      <c r="F18" s="22">
        <f t="shared" si="2"/>
        <v>0.1699458558933778</v>
      </c>
      <c r="G18" s="22">
        <f>SUM(F$2:F18)</f>
        <v>25.864037121787486</v>
      </c>
      <c r="H18" s="24">
        <f t="shared" si="3"/>
        <v>1.7242691414524991</v>
      </c>
      <c r="I18" s="9"/>
      <c r="L18" s="11" t="s">
        <v>10</v>
      </c>
      <c r="M18" s="11">
        <v>1</v>
      </c>
      <c r="N18" s="11">
        <v>60.775054021608668</v>
      </c>
      <c r="O18" s="11">
        <v>60.775054021608668</v>
      </c>
      <c r="P18" s="11">
        <v>20.25203017865573</v>
      </c>
      <c r="Q18" s="11">
        <v>4.3176593115365552E-5</v>
      </c>
    </row>
    <row r="19" spans="2:20" x14ac:dyDescent="0.3">
      <c r="B19" s="7">
        <v>18</v>
      </c>
      <c r="C19" s="8">
        <f>'1.Orders-Arrived'!B19</f>
        <v>1</v>
      </c>
      <c r="D19" s="3">
        <f t="shared" si="0"/>
        <v>2.4884513805522213</v>
      </c>
      <c r="E19" s="23">
        <f t="shared" si="1"/>
        <v>-1.4884513805522213</v>
      </c>
      <c r="F19" s="22">
        <f t="shared" si="2"/>
        <v>2.2154875122678135</v>
      </c>
      <c r="G19" s="22">
        <f>SUM(F$2:F19)</f>
        <v>28.0795246340553</v>
      </c>
      <c r="H19" s="24">
        <f t="shared" si="3"/>
        <v>1.7549702896284562</v>
      </c>
      <c r="I19" s="9"/>
      <c r="L19" s="11" t="s">
        <v>11</v>
      </c>
      <c r="M19" s="11">
        <v>48</v>
      </c>
      <c r="N19" s="11">
        <v>144.04494597839135</v>
      </c>
      <c r="O19" s="11">
        <v>3.0009363745498199</v>
      </c>
      <c r="P19" s="11"/>
      <c r="Q19" s="11"/>
    </row>
    <row r="20" spans="2:20" ht="17.25" thickBot="1" x14ac:dyDescent="0.35">
      <c r="B20" s="7">
        <v>19</v>
      </c>
      <c r="C20" s="8">
        <f>'1.Orders-Arrived'!B20</f>
        <v>2</v>
      </c>
      <c r="D20" s="3">
        <f t="shared" si="0"/>
        <v>2.5646578631452583</v>
      </c>
      <c r="E20" s="23">
        <f t="shared" si="1"/>
        <v>-0.56465786314525834</v>
      </c>
      <c r="F20" s="22">
        <f t="shared" si="2"/>
        <v>0.31883850241176931</v>
      </c>
      <c r="G20" s="22">
        <f>SUM(F$2:F20)</f>
        <v>28.398363136467069</v>
      </c>
      <c r="H20" s="24">
        <f t="shared" si="3"/>
        <v>1.6704919492039452</v>
      </c>
      <c r="I20" s="9"/>
      <c r="L20" s="13" t="s">
        <v>12</v>
      </c>
      <c r="M20" s="13">
        <v>49</v>
      </c>
      <c r="N20" s="13">
        <v>204.82000000000002</v>
      </c>
      <c r="O20" s="13"/>
      <c r="P20" s="13"/>
      <c r="Q20" s="13"/>
    </row>
    <row r="21" spans="2:20" ht="17.25" thickBot="1" x14ac:dyDescent="0.35">
      <c r="B21" s="7">
        <v>20</v>
      </c>
      <c r="C21" s="8">
        <f>'1.Orders-Arrived'!B21</f>
        <v>2</v>
      </c>
      <c r="D21" s="3">
        <f t="shared" si="0"/>
        <v>2.6408643457382954</v>
      </c>
      <c r="E21" s="23">
        <f t="shared" si="1"/>
        <v>-0.64086434573829543</v>
      </c>
      <c r="F21" s="22">
        <f t="shared" si="2"/>
        <v>0.41070710963857343</v>
      </c>
      <c r="G21" s="22">
        <f>SUM(F$2:F21)</f>
        <v>28.809070246105641</v>
      </c>
      <c r="H21" s="24">
        <f t="shared" si="3"/>
        <v>1.6005039025614245</v>
      </c>
      <c r="I21" s="9"/>
    </row>
    <row r="22" spans="2:20" x14ac:dyDescent="0.3">
      <c r="B22" s="7">
        <v>21</v>
      </c>
      <c r="C22" s="8">
        <f>'1.Orders-Arrived'!B22</f>
        <v>3</v>
      </c>
      <c r="D22" s="3">
        <f t="shared" si="0"/>
        <v>2.717070828331333</v>
      </c>
      <c r="E22" s="23">
        <f t="shared" si="1"/>
        <v>0.28292917166866705</v>
      </c>
      <c r="F22" s="22">
        <f t="shared" si="2"/>
        <v>8.0048916181118063E-2</v>
      </c>
      <c r="G22" s="22">
        <f>SUM(F$2:F22)</f>
        <v>28.889119162286757</v>
      </c>
      <c r="H22" s="24">
        <f t="shared" si="3"/>
        <v>1.5204799559098294</v>
      </c>
      <c r="I22" s="9"/>
      <c r="L22" s="14"/>
      <c r="M22" s="14" t="s">
        <v>19</v>
      </c>
      <c r="N22" s="14" t="s">
        <v>7</v>
      </c>
      <c r="O22" s="14" t="s">
        <v>20</v>
      </c>
      <c r="P22" s="14" t="s">
        <v>21</v>
      </c>
      <c r="Q22" s="14" t="s">
        <v>22</v>
      </c>
      <c r="R22" s="14" t="s">
        <v>23</v>
      </c>
      <c r="S22" s="14" t="s">
        <v>24</v>
      </c>
      <c r="T22" s="14" t="s">
        <v>25</v>
      </c>
    </row>
    <row r="23" spans="2:20" x14ac:dyDescent="0.3">
      <c r="B23" s="7">
        <v>22</v>
      </c>
      <c r="C23" s="8">
        <f>'1.Orders-Arrived'!B23</f>
        <v>4</v>
      </c>
      <c r="D23" s="3">
        <f t="shared" si="0"/>
        <v>2.7932773109243696</v>
      </c>
      <c r="E23" s="23">
        <f t="shared" si="1"/>
        <v>1.2067226890756304</v>
      </c>
      <c r="F23" s="22">
        <f t="shared" si="2"/>
        <v>1.4561796483299205</v>
      </c>
      <c r="G23" s="22">
        <f>SUM(F$2:F23)</f>
        <v>30.345298810616679</v>
      </c>
      <c r="H23" s="24">
        <f t="shared" si="3"/>
        <v>1.517264940530834</v>
      </c>
      <c r="I23" s="9"/>
      <c r="J23" s="15" t="s">
        <v>27</v>
      </c>
      <c r="K23" s="16">
        <f>INTERCEPT(C2:C51,B2:B51)</f>
        <v>1.1167346938775513</v>
      </c>
      <c r="L23" s="11" t="s">
        <v>13</v>
      </c>
      <c r="M23" s="11">
        <v>1.111836734693878</v>
      </c>
      <c r="N23" s="11">
        <v>0.49741747245312823</v>
      </c>
      <c r="O23" s="11">
        <v>2.2352184960664943</v>
      </c>
      <c r="P23" s="11">
        <v>3.0091059047931804E-2</v>
      </c>
      <c r="Q23" s="11">
        <v>0.11171187553002482</v>
      </c>
      <c r="R23" s="11">
        <v>2.111961593857731</v>
      </c>
      <c r="S23" s="11">
        <v>0.11171187553002482</v>
      </c>
      <c r="T23" s="11">
        <v>2.111961593857731</v>
      </c>
    </row>
    <row r="24" spans="2:20" ht="17.25" thickBot="1" x14ac:dyDescent="0.35">
      <c r="B24" s="7">
        <v>23</v>
      </c>
      <c r="C24" s="8">
        <f>'1.Orders-Arrived'!B24</f>
        <v>4</v>
      </c>
      <c r="D24" s="3">
        <f t="shared" si="0"/>
        <v>2.8694837935174071</v>
      </c>
      <c r="E24" s="23">
        <f t="shared" si="1"/>
        <v>1.1305162064825929</v>
      </c>
      <c r="F24" s="22">
        <f t="shared" si="2"/>
        <v>1.2780668931197925</v>
      </c>
      <c r="G24" s="22">
        <f>SUM(F$2:F24)</f>
        <v>31.623365703736471</v>
      </c>
      <c r="H24" s="24">
        <f t="shared" si="3"/>
        <v>1.5058745573207843</v>
      </c>
      <c r="I24" s="9"/>
      <c r="J24" s="15" t="s">
        <v>28</v>
      </c>
      <c r="K24" s="17">
        <f>SLOPE(C2:C51,B2:B51)</f>
        <v>7.6206482593037209E-2</v>
      </c>
      <c r="L24" s="13" t="s">
        <v>26</v>
      </c>
      <c r="M24" s="13">
        <v>7.6398559423769496E-2</v>
      </c>
      <c r="N24" s="13">
        <v>1.697660666995596E-2</v>
      </c>
      <c r="O24" s="13">
        <v>4.5002255697526676</v>
      </c>
      <c r="P24" s="13">
        <v>4.3176593115365552E-5</v>
      </c>
      <c r="Q24" s="13">
        <v>4.2264803986640682E-2</v>
      </c>
      <c r="R24" s="13">
        <v>0.11053231486089832</v>
      </c>
      <c r="S24" s="13">
        <v>4.2264803986640682E-2</v>
      </c>
      <c r="T24" s="13">
        <v>0.11053231486089832</v>
      </c>
    </row>
    <row r="25" spans="2:20" x14ac:dyDescent="0.3">
      <c r="B25" s="7">
        <v>24</v>
      </c>
      <c r="C25" s="8">
        <f>'1.Orders-Arrived'!B25</f>
        <v>5</v>
      </c>
      <c r="D25" s="3">
        <f t="shared" si="0"/>
        <v>2.9456902761104446</v>
      </c>
      <c r="E25" s="23">
        <f t="shared" si="1"/>
        <v>2.0543097238895554</v>
      </c>
      <c r="F25" s="22">
        <f t="shared" si="2"/>
        <v>4.2201884416671813</v>
      </c>
      <c r="G25" s="22">
        <f>SUM(F$2:F25)</f>
        <v>35.843554145403651</v>
      </c>
      <c r="H25" s="24">
        <f t="shared" si="3"/>
        <v>1.6292524611547115</v>
      </c>
      <c r="I25" s="9"/>
    </row>
    <row r="26" spans="2:20" hidden="1" x14ac:dyDescent="0.3">
      <c r="B26" s="7">
        <v>25</v>
      </c>
      <c r="C26" s="8">
        <f>'1.Orders-Arrived'!B26</f>
        <v>4</v>
      </c>
      <c r="D26" s="3">
        <f t="shared" si="0"/>
        <v>3.0218967587034813</v>
      </c>
      <c r="E26" s="23">
        <f t="shared" si="1"/>
        <v>0.97810324129651871</v>
      </c>
      <c r="F26" s="22">
        <f t="shared" si="2"/>
        <v>0.95668595063475592</v>
      </c>
      <c r="G26" s="22">
        <f>SUM(F$2:F26)</f>
        <v>36.800240096038408</v>
      </c>
      <c r="H26" s="24">
        <f t="shared" si="3"/>
        <v>1.6000104389581917</v>
      </c>
      <c r="I26" s="9"/>
    </row>
    <row r="27" spans="2:20" hidden="1" x14ac:dyDescent="0.3">
      <c r="B27" s="7">
        <v>26</v>
      </c>
      <c r="C27" s="8">
        <f>'1.Orders-Arrived'!B27</f>
        <v>2</v>
      </c>
      <c r="D27" s="3">
        <f t="shared" si="0"/>
        <v>3.0981032412965188</v>
      </c>
      <c r="E27" s="23">
        <f t="shared" si="1"/>
        <v>-1.0981032412965188</v>
      </c>
      <c r="F27" s="22">
        <f t="shared" si="2"/>
        <v>1.2058307285459207</v>
      </c>
      <c r="G27" s="22">
        <f>SUM(F$2:F27)</f>
        <v>38.006070824584327</v>
      </c>
      <c r="H27" s="24">
        <f t="shared" si="3"/>
        <v>1.5835862843576802</v>
      </c>
      <c r="I27" s="9"/>
    </row>
    <row r="28" spans="2:20" hidden="1" x14ac:dyDescent="0.3">
      <c r="B28" s="7">
        <v>27</v>
      </c>
      <c r="C28" s="8">
        <f>'1.Orders-Arrived'!B28</f>
        <v>1</v>
      </c>
      <c r="D28" s="3">
        <f t="shared" si="0"/>
        <v>3.1743097238895563</v>
      </c>
      <c r="E28" s="23">
        <f t="shared" si="1"/>
        <v>-2.1743097238895563</v>
      </c>
      <c r="F28" s="22">
        <f t="shared" si="2"/>
        <v>4.727622775400679</v>
      </c>
      <c r="G28" s="22">
        <f>SUM(F$2:F28)</f>
        <v>42.733693599985003</v>
      </c>
      <c r="H28" s="24">
        <f t="shared" si="3"/>
        <v>1.7093477439994</v>
      </c>
      <c r="I28" s="9"/>
    </row>
    <row r="29" spans="2:20" hidden="1" x14ac:dyDescent="0.3">
      <c r="B29" s="7">
        <v>28</v>
      </c>
      <c r="C29" s="8">
        <f>'1.Orders-Arrived'!B29</f>
        <v>4</v>
      </c>
      <c r="D29" s="3">
        <f t="shared" si="0"/>
        <v>3.250516206482593</v>
      </c>
      <c r="E29" s="23">
        <f t="shared" si="1"/>
        <v>0.74948379351740702</v>
      </c>
      <c r="F29" s="22">
        <f t="shared" si="2"/>
        <v>0.56172595674524317</v>
      </c>
      <c r="G29" s="22">
        <f>SUM(F$2:F29)</f>
        <v>43.295419556730245</v>
      </c>
      <c r="H29" s="24">
        <f t="shared" si="3"/>
        <v>1.6652084444896249</v>
      </c>
      <c r="I29" s="9"/>
    </row>
    <row r="30" spans="2:20" hidden="1" x14ac:dyDescent="0.3">
      <c r="B30" s="7">
        <v>29</v>
      </c>
      <c r="C30" s="8">
        <f>'1.Orders-Arrived'!B30</f>
        <v>3</v>
      </c>
      <c r="D30" s="3">
        <f t="shared" si="0"/>
        <v>3.3267226890756305</v>
      </c>
      <c r="E30" s="23">
        <f t="shared" si="1"/>
        <v>-0.32672268907563051</v>
      </c>
      <c r="F30" s="22">
        <f t="shared" si="2"/>
        <v>0.10674771555681113</v>
      </c>
      <c r="G30" s="22">
        <f>SUM(F$2:F30)</f>
        <v>43.402167272287059</v>
      </c>
      <c r="H30" s="24">
        <f t="shared" si="3"/>
        <v>1.6074876767513726</v>
      </c>
      <c r="I30" s="9"/>
    </row>
    <row r="31" spans="2:20" hidden="1" x14ac:dyDescent="0.3">
      <c r="B31" s="7">
        <v>30</v>
      </c>
      <c r="C31" s="8">
        <f>'1.Orders-Arrived'!B31</f>
        <v>4</v>
      </c>
      <c r="D31" s="3">
        <f t="shared" si="0"/>
        <v>3.4029291716686672</v>
      </c>
      <c r="E31" s="23">
        <f t="shared" si="1"/>
        <v>0.59707082833133285</v>
      </c>
      <c r="F31" s="22">
        <f t="shared" si="2"/>
        <v>0.35649357404426396</v>
      </c>
      <c r="G31" s="22">
        <f>SUM(F$2:F31)</f>
        <v>43.758660846331324</v>
      </c>
      <c r="H31" s="24">
        <f t="shared" si="3"/>
        <v>1.5628093159404044</v>
      </c>
      <c r="I31" s="9"/>
    </row>
    <row r="32" spans="2:20" hidden="1" x14ac:dyDescent="0.3">
      <c r="B32" s="7">
        <v>31</v>
      </c>
      <c r="C32" s="8">
        <f>'1.Orders-Arrived'!B32</f>
        <v>3</v>
      </c>
      <c r="D32" s="3">
        <f t="shared" si="0"/>
        <v>3.4791356542617047</v>
      </c>
      <c r="E32" s="23">
        <f t="shared" si="1"/>
        <v>-0.47913565426170468</v>
      </c>
      <c r="F32" s="22">
        <f t="shared" si="2"/>
        <v>0.2295709751847918</v>
      </c>
      <c r="G32" s="22">
        <f>SUM(F$2:F32)</f>
        <v>43.988231821516116</v>
      </c>
      <c r="H32" s="24">
        <f t="shared" si="3"/>
        <v>1.5168355800522799</v>
      </c>
      <c r="I32" s="9"/>
    </row>
    <row r="33" spans="2:9" hidden="1" x14ac:dyDescent="0.3">
      <c r="B33" s="7">
        <v>32</v>
      </c>
      <c r="C33" s="8">
        <f>'1.Orders-Arrived'!B33</f>
        <v>1</v>
      </c>
      <c r="D33" s="3">
        <f t="shared" si="0"/>
        <v>3.5553421368547422</v>
      </c>
      <c r="E33" s="23">
        <f t="shared" si="1"/>
        <v>-2.5553421368547422</v>
      </c>
      <c r="F33" s="22">
        <f t="shared" si="2"/>
        <v>6.5297734363853603</v>
      </c>
      <c r="G33" s="22">
        <f>SUM(F$2:F33)</f>
        <v>50.518005257901478</v>
      </c>
      <c r="H33" s="24">
        <f t="shared" si="3"/>
        <v>1.683933508596716</v>
      </c>
      <c r="I33" s="9"/>
    </row>
    <row r="34" spans="2:9" hidden="1" x14ac:dyDescent="0.3">
      <c r="B34" s="7">
        <v>33</v>
      </c>
      <c r="C34" s="8">
        <f>'1.Orders-Arrived'!B34</f>
        <v>5</v>
      </c>
      <c r="D34" s="3">
        <f t="shared" si="0"/>
        <v>3.6315486194477788</v>
      </c>
      <c r="E34" s="23">
        <f t="shared" si="1"/>
        <v>1.3684513805522212</v>
      </c>
      <c r="F34" s="22">
        <f t="shared" si="2"/>
        <v>1.8726591809352799</v>
      </c>
      <c r="G34" s="22">
        <f>SUM(F$2:F34)</f>
        <v>52.390664438836758</v>
      </c>
      <c r="H34" s="24">
        <f t="shared" si="3"/>
        <v>1.6900214335108632</v>
      </c>
      <c r="I34" s="9"/>
    </row>
    <row r="35" spans="2:9" hidden="1" x14ac:dyDescent="0.3">
      <c r="B35" s="7">
        <v>34</v>
      </c>
      <c r="C35" s="8">
        <f>'1.Orders-Arrived'!B35</f>
        <v>2</v>
      </c>
      <c r="D35" s="3">
        <f t="shared" si="0"/>
        <v>3.7077551020408164</v>
      </c>
      <c r="E35" s="23">
        <f t="shared" si="1"/>
        <v>-1.7077551020408164</v>
      </c>
      <c r="F35" s="22">
        <f t="shared" si="2"/>
        <v>2.916427488546439</v>
      </c>
      <c r="G35" s="22">
        <f>SUM(F$2:F35)</f>
        <v>55.307091927383198</v>
      </c>
      <c r="H35" s="24">
        <f t="shared" si="3"/>
        <v>1.7283466227307249</v>
      </c>
      <c r="I35" s="9"/>
    </row>
    <row r="36" spans="2:9" hidden="1" x14ac:dyDescent="0.3">
      <c r="B36" s="7">
        <v>35</v>
      </c>
      <c r="C36" s="8">
        <f>'1.Orders-Arrived'!B36</f>
        <v>0</v>
      </c>
      <c r="D36" s="3">
        <f t="shared" si="0"/>
        <v>3.7839615846338539</v>
      </c>
      <c r="E36" s="23">
        <f t="shared" si="1"/>
        <v>-3.7839615846338539</v>
      </c>
      <c r="F36" s="22">
        <f t="shared" si="2"/>
        <v>14.318365273984746</v>
      </c>
      <c r="G36" s="22">
        <f>SUM(F$2:F36)</f>
        <v>69.625457201367936</v>
      </c>
      <c r="H36" s="24">
        <f t="shared" si="3"/>
        <v>2.1098623394353919</v>
      </c>
      <c r="I36" s="9"/>
    </row>
    <row r="37" spans="2:9" hidden="1" x14ac:dyDescent="0.3">
      <c r="B37" s="7">
        <v>36</v>
      </c>
      <c r="C37" s="8">
        <f>'1.Orders-Arrived'!B37</f>
        <v>7</v>
      </c>
      <c r="D37" s="3">
        <f t="shared" si="0"/>
        <v>3.8601680672268905</v>
      </c>
      <c r="E37" s="23">
        <f t="shared" si="1"/>
        <v>3.1398319327731095</v>
      </c>
      <c r="F37" s="22">
        <f t="shared" si="2"/>
        <v>9.8585445660617204</v>
      </c>
      <c r="G37" s="22">
        <f>SUM(F$2:F37)</f>
        <v>79.48400176742966</v>
      </c>
      <c r="H37" s="24">
        <f t="shared" si="3"/>
        <v>2.3377647578655782</v>
      </c>
      <c r="I37" s="9"/>
    </row>
    <row r="38" spans="2:9" hidden="1" x14ac:dyDescent="0.3">
      <c r="B38" s="7">
        <v>37</v>
      </c>
      <c r="C38" s="8">
        <f>'1.Orders-Arrived'!B38</f>
        <v>3</v>
      </c>
      <c r="D38" s="3">
        <f t="shared" si="0"/>
        <v>3.9363745498199281</v>
      </c>
      <c r="E38" s="23">
        <f t="shared" si="1"/>
        <v>-0.93637454981992807</v>
      </c>
      <c r="F38" s="22">
        <f t="shared" si="2"/>
        <v>0.87679729755047298</v>
      </c>
      <c r="G38" s="22">
        <f>SUM(F$2:F38)</f>
        <v>80.360799064980128</v>
      </c>
      <c r="H38" s="24">
        <f t="shared" si="3"/>
        <v>2.2960228304280035</v>
      </c>
      <c r="I38" s="9"/>
    </row>
    <row r="39" spans="2:9" hidden="1" x14ac:dyDescent="0.3">
      <c r="B39" s="7">
        <v>38</v>
      </c>
      <c r="C39" s="8">
        <f>'1.Orders-Arrived'!B39</f>
        <v>5</v>
      </c>
      <c r="D39" s="3">
        <f t="shared" si="0"/>
        <v>4.0125810324129656</v>
      </c>
      <c r="E39" s="23">
        <f t="shared" si="1"/>
        <v>0.9874189675870344</v>
      </c>
      <c r="F39" s="22">
        <f t="shared" si="2"/>
        <v>0.97499621755064492</v>
      </c>
      <c r="G39" s="22">
        <f>SUM(F$2:F39)</f>
        <v>81.335795282530768</v>
      </c>
      <c r="H39" s="24">
        <f t="shared" si="3"/>
        <v>2.2593276467369656</v>
      </c>
      <c r="I39" s="9"/>
    </row>
    <row r="40" spans="2:9" hidden="1" x14ac:dyDescent="0.3">
      <c r="B40" s="7">
        <v>39</v>
      </c>
      <c r="C40" s="8">
        <f>'1.Orders-Arrived'!B40</f>
        <v>5</v>
      </c>
      <c r="D40" s="3">
        <f t="shared" si="0"/>
        <v>4.0887875150060022</v>
      </c>
      <c r="E40" s="23">
        <f t="shared" si="1"/>
        <v>0.91121248499399776</v>
      </c>
      <c r="F40" s="22">
        <f t="shared" si="2"/>
        <v>0.83030819280893664</v>
      </c>
      <c r="G40" s="22">
        <f>SUM(F$2:F40)</f>
        <v>82.16610347533971</v>
      </c>
      <c r="H40" s="24">
        <f t="shared" si="3"/>
        <v>2.2207054993335058</v>
      </c>
      <c r="I40" s="9"/>
    </row>
    <row r="41" spans="2:9" hidden="1" x14ac:dyDescent="0.3">
      <c r="B41" s="7">
        <v>40</v>
      </c>
      <c r="C41" s="8">
        <f>'1.Orders-Arrived'!B41</f>
        <v>6</v>
      </c>
      <c r="D41" s="3">
        <f t="shared" si="0"/>
        <v>4.1649939975990398</v>
      </c>
      <c r="E41" s="23">
        <f t="shared" si="1"/>
        <v>1.8350060024009602</v>
      </c>
      <c r="F41" s="22">
        <f t="shared" si="2"/>
        <v>3.3672470288475527</v>
      </c>
      <c r="G41" s="22">
        <f>SUM(F$2:F41)</f>
        <v>85.533350504187268</v>
      </c>
      <c r="H41" s="24">
        <f t="shared" si="3"/>
        <v>2.2508776448470336</v>
      </c>
      <c r="I41" s="9"/>
    </row>
    <row r="42" spans="2:9" hidden="1" x14ac:dyDescent="0.3">
      <c r="B42" s="7">
        <v>41</v>
      </c>
      <c r="C42" s="8">
        <f>'1.Orders-Arrived'!B42</f>
        <v>2</v>
      </c>
      <c r="D42" s="3">
        <f t="shared" si="0"/>
        <v>4.2412004801920773</v>
      </c>
      <c r="E42" s="23">
        <f t="shared" si="1"/>
        <v>-2.2412004801920773</v>
      </c>
      <c r="F42" s="22">
        <f t="shared" si="2"/>
        <v>5.0229795924131979</v>
      </c>
      <c r="G42" s="22">
        <f>SUM(F$2:F42)</f>
        <v>90.556330096600462</v>
      </c>
      <c r="H42" s="24">
        <f t="shared" si="3"/>
        <v>2.3219571819641143</v>
      </c>
      <c r="I42" s="9"/>
    </row>
    <row r="43" spans="2:9" hidden="1" x14ac:dyDescent="0.3">
      <c r="B43" s="7">
        <v>42</v>
      </c>
      <c r="C43" s="8">
        <f>'1.Orders-Arrived'!B43</f>
        <v>4</v>
      </c>
      <c r="D43" s="3">
        <f t="shared" si="0"/>
        <v>4.3174069627851139</v>
      </c>
      <c r="E43" s="23">
        <f t="shared" si="1"/>
        <v>-0.31740696278511393</v>
      </c>
      <c r="F43" s="22">
        <f t="shared" si="2"/>
        <v>0.10074718002447069</v>
      </c>
      <c r="G43" s="22">
        <f>SUM(F$2:F43)</f>
        <v>90.657077276624932</v>
      </c>
      <c r="H43" s="24">
        <f t="shared" si="3"/>
        <v>2.2664269319156234</v>
      </c>
      <c r="I43" s="9"/>
    </row>
    <row r="44" spans="2:9" hidden="1" x14ac:dyDescent="0.3">
      <c r="B44" s="7">
        <v>43</v>
      </c>
      <c r="C44" s="8">
        <f>'1.Orders-Arrived'!B44</f>
        <v>3</v>
      </c>
      <c r="D44" s="3">
        <f t="shared" si="0"/>
        <v>4.3936134453781515</v>
      </c>
      <c r="E44" s="23">
        <f t="shared" si="1"/>
        <v>-1.3936134453781515</v>
      </c>
      <c r="F44" s="22">
        <f t="shared" si="2"/>
        <v>1.942158435138762</v>
      </c>
      <c r="G44" s="22">
        <f>SUM(F$2:F44)</f>
        <v>92.599235711763697</v>
      </c>
      <c r="H44" s="24">
        <f t="shared" si="3"/>
        <v>2.2585179441893586</v>
      </c>
      <c r="I44" s="9"/>
    </row>
    <row r="45" spans="2:9" hidden="1" x14ac:dyDescent="0.3">
      <c r="B45" s="7">
        <v>44</v>
      </c>
      <c r="C45" s="8">
        <f>'1.Orders-Arrived'!B45</f>
        <v>2</v>
      </c>
      <c r="D45" s="3">
        <f t="shared" si="0"/>
        <v>4.4698199279711881</v>
      </c>
      <c r="E45" s="23">
        <f t="shared" si="1"/>
        <v>-2.4698199279711881</v>
      </c>
      <c r="F45" s="22">
        <f t="shared" si="2"/>
        <v>6.1000104766036047</v>
      </c>
      <c r="G45" s="22">
        <f>SUM(F$2:F45)</f>
        <v>98.699246188367297</v>
      </c>
      <c r="H45" s="24">
        <f t="shared" si="3"/>
        <v>2.3499820521039831</v>
      </c>
      <c r="I45" s="9"/>
    </row>
    <row r="46" spans="2:9" hidden="1" x14ac:dyDescent="0.3">
      <c r="B46" s="7">
        <v>45</v>
      </c>
      <c r="C46" s="8">
        <f>'1.Orders-Arrived'!B46</f>
        <v>3</v>
      </c>
      <c r="D46" s="3">
        <f t="shared" si="0"/>
        <v>4.5460264105642256</v>
      </c>
      <c r="E46" s="23">
        <f t="shared" si="1"/>
        <v>-1.5460264105642256</v>
      </c>
      <c r="F46" s="22">
        <f t="shared" si="2"/>
        <v>2.3901976621621035</v>
      </c>
      <c r="G46" s="22">
        <f>SUM(F$2:F46)</f>
        <v>101.08944385052941</v>
      </c>
      <c r="H46" s="24">
        <f t="shared" si="3"/>
        <v>2.3509172988495211</v>
      </c>
      <c r="I46" s="9"/>
    </row>
    <row r="47" spans="2:9" hidden="1" x14ac:dyDescent="0.3">
      <c r="B47" s="7">
        <v>46</v>
      </c>
      <c r="C47" s="8">
        <f>'1.Orders-Arrived'!B47</f>
        <v>4</v>
      </c>
      <c r="D47" s="3">
        <f t="shared" si="0"/>
        <v>4.6222328931572632</v>
      </c>
      <c r="E47" s="23">
        <f t="shared" si="1"/>
        <v>-0.62223289315726316</v>
      </c>
      <c r="F47" s="22">
        <f t="shared" si="2"/>
        <v>0.38717377332685804</v>
      </c>
      <c r="G47" s="22">
        <f>SUM(F$2:F47)</f>
        <v>101.47661762385627</v>
      </c>
      <c r="H47" s="24">
        <f t="shared" si="3"/>
        <v>2.3062867641785516</v>
      </c>
      <c r="I47" s="9"/>
    </row>
    <row r="48" spans="2:9" hidden="1" x14ac:dyDescent="0.3">
      <c r="B48" s="7">
        <v>47</v>
      </c>
      <c r="C48" s="8">
        <f>'1.Orders-Arrived'!B48</f>
        <v>5</v>
      </c>
      <c r="D48" s="3">
        <f t="shared" si="0"/>
        <v>4.6984393757502998</v>
      </c>
      <c r="E48" s="23">
        <f t="shared" si="1"/>
        <v>0.3015606242497002</v>
      </c>
      <c r="F48" s="22">
        <f t="shared" si="2"/>
        <v>9.0938810097868875E-2</v>
      </c>
      <c r="G48" s="22">
        <f>SUM(F$2:F48)</f>
        <v>101.56755643395414</v>
      </c>
      <c r="H48" s="24">
        <f t="shared" si="3"/>
        <v>2.2570568096434251</v>
      </c>
      <c r="I48" s="9"/>
    </row>
    <row r="49" spans="1:9" hidden="1" x14ac:dyDescent="0.3">
      <c r="B49" s="7">
        <v>48</v>
      </c>
      <c r="C49" s="8">
        <f>'1.Orders-Arrived'!B49</f>
        <v>11</v>
      </c>
      <c r="D49" s="3">
        <f t="shared" si="0"/>
        <v>4.7746458583433373</v>
      </c>
      <c r="E49" s="23">
        <f t="shared" si="1"/>
        <v>6.2253541416566627</v>
      </c>
      <c r="F49" s="22">
        <f t="shared" si="2"/>
        <v>38.755034189041766</v>
      </c>
      <c r="G49" s="22">
        <f>SUM(F$2:F49)</f>
        <v>140.3225906229959</v>
      </c>
      <c r="H49" s="24">
        <f t="shared" si="3"/>
        <v>3.0504911004999111</v>
      </c>
      <c r="I49" s="9"/>
    </row>
    <row r="50" spans="1:9" hidden="1" x14ac:dyDescent="0.3">
      <c r="B50" s="7">
        <v>49</v>
      </c>
      <c r="C50" s="8">
        <f>'1.Orders-Arrived'!B50</f>
        <v>5</v>
      </c>
      <c r="D50" s="3">
        <f t="shared" si="0"/>
        <v>4.8508523409363749</v>
      </c>
      <c r="E50" s="23">
        <f t="shared" si="1"/>
        <v>0.14914765906362515</v>
      </c>
      <c r="F50" s="22">
        <f t="shared" si="2"/>
        <v>2.2245024204159365E-2</v>
      </c>
      <c r="G50" s="22">
        <f>SUM(F$2:F50)</f>
        <v>140.34483564720006</v>
      </c>
      <c r="H50" s="24">
        <f t="shared" si="3"/>
        <v>2.9860603329191502</v>
      </c>
      <c r="I50" s="9"/>
    </row>
    <row r="51" spans="1:9" x14ac:dyDescent="0.3">
      <c r="B51" s="7">
        <v>50</v>
      </c>
      <c r="C51" s="8">
        <f>'1.Orders-Arrived'!B51</f>
        <v>5</v>
      </c>
      <c r="D51" s="3">
        <f t="shared" si="0"/>
        <v>4.9270588235294115</v>
      </c>
      <c r="E51" s="23">
        <f t="shared" si="1"/>
        <v>7.2941176470588509E-2</v>
      </c>
      <c r="F51" s="22">
        <f t="shared" si="2"/>
        <v>5.3204152249135351E-3</v>
      </c>
      <c r="G51" s="22">
        <f>SUM(F$2:F51)</f>
        <v>140.35015606242496</v>
      </c>
      <c r="H51" s="24">
        <f t="shared" si="3"/>
        <v>2.9239615846338531</v>
      </c>
      <c r="I51" s="9"/>
    </row>
    <row r="52" spans="1:9" x14ac:dyDescent="0.3">
      <c r="B52" s="7">
        <v>51</v>
      </c>
      <c r="D52" s="3">
        <f t="shared" si="0"/>
        <v>5.003265306122449</v>
      </c>
    </row>
    <row r="53" spans="1:9" x14ac:dyDescent="0.3">
      <c r="B53" s="7">
        <v>52</v>
      </c>
      <c r="D53" s="3">
        <f t="shared" si="0"/>
        <v>5.0794717887154865</v>
      </c>
    </row>
    <row r="54" spans="1:9" x14ac:dyDescent="0.3">
      <c r="B54" s="7">
        <v>53</v>
      </c>
      <c r="D54" s="3">
        <f t="shared" si="0"/>
        <v>5.1556782713085232</v>
      </c>
    </row>
    <row r="55" spans="1:9" x14ac:dyDescent="0.3">
      <c r="B55" s="7">
        <v>54</v>
      </c>
      <c r="D55" s="3">
        <f t="shared" si="0"/>
        <v>5.2318847539015607</v>
      </c>
    </row>
    <row r="56" spans="1:9" x14ac:dyDescent="0.3">
      <c r="B56" s="7">
        <v>55</v>
      </c>
      <c r="D56" s="3">
        <f t="shared" si="0"/>
        <v>5.3080912364945974</v>
      </c>
    </row>
    <row r="59" spans="1:9" x14ac:dyDescent="0.3">
      <c r="A59" s="21" t="s">
        <v>40</v>
      </c>
    </row>
    <row r="60" spans="1:9" x14ac:dyDescent="0.3">
      <c r="A60" s="21" t="s">
        <v>41</v>
      </c>
    </row>
    <row r="61" spans="1:9" x14ac:dyDescent="0.3">
      <c r="A61" s="21" t="s">
        <v>42</v>
      </c>
    </row>
    <row r="62" spans="1:9" x14ac:dyDescent="0.3">
      <c r="A62" s="21" t="s">
        <v>43</v>
      </c>
    </row>
    <row r="63" spans="1:9" x14ac:dyDescent="0.3">
      <c r="A63" s="21" t="s">
        <v>44</v>
      </c>
    </row>
    <row r="64" spans="1:9" x14ac:dyDescent="0.3">
      <c r="A64" s="21" t="s">
        <v>46</v>
      </c>
    </row>
    <row r="65" spans="1:1" x14ac:dyDescent="0.3">
      <c r="A65" s="21" t="s">
        <v>45</v>
      </c>
    </row>
  </sheetData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1.Orders-Arrived</vt:lpstr>
      <vt:lpstr>1b.Orders-Arrived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2018-10-04T07:24:45Z</dcterms:created>
  <dcterms:modified xsi:type="dcterms:W3CDTF">2024-12-25T00:42:45Z</dcterms:modified>
</cp:coreProperties>
</file>