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ink/ink1.xml" ContentType="application/inkml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57D96335-C767-4691-914F-9DA596B63A2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3.ES.Simp.Trend" sheetId="33" r:id="rId1"/>
    <sheet name="3b.ESLag" sheetId="53" r:id="rId2"/>
    <sheet name="3.TrendAdj-22Mins" sheetId="32" r:id="rId3"/>
    <sheet name="3b.ESLag (2)" sheetId="54" r:id="rId4"/>
  </sheets>
  <definedNames>
    <definedName name="Page1">#REF!</definedName>
    <definedName name="solver_adj" localSheetId="0" hidden="1">'3.ES.Simp.Trend'!$P$1</definedName>
    <definedName name="solver_adj" localSheetId="2" hidden="1">'3.TrendAdj-22Mins'!$W$1,'3.TrendAdj-22Mins'!$W$2</definedName>
    <definedName name="solver_adj" localSheetId="3" hidden="1">'3b.ESLag (2)'!$H$1:$I$1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drv" localSheetId="0" hidden="1">1</definedName>
    <definedName name="solver_drv" localSheetId="2" hidden="1">1</definedName>
    <definedName name="solver_drv" localSheetId="3" hidden="1">2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lhs1" localSheetId="2" hidden="1">'3.TrendAdj-22Mins'!$W$1</definedName>
    <definedName name="solver_lhs1" localSheetId="3" hidden="1">'3b.ESLag (2)'!$H$1:$I$1</definedName>
    <definedName name="solver_lhs2" localSheetId="2" hidden="1">'3.TrendAdj-22Mins'!$W$1</definedName>
    <definedName name="solver_lhs2" localSheetId="3" hidden="1">'3b.ESLag (2)'!$H$1:$I$1</definedName>
    <definedName name="solver_lhs3" localSheetId="2" hidden="1">'3.TrendAdj-22Mins'!$W$2</definedName>
    <definedName name="solver_lhs4" localSheetId="2" hidden="1">'3.TrendAdj-22Mins'!$W$2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um" localSheetId="0" hidden="1">0</definedName>
    <definedName name="solver_num" localSheetId="2" hidden="1">4</definedName>
    <definedName name="solver_num" localSheetId="3" hidden="1">2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opt" localSheetId="0" hidden="1">'3.ES.Simp.Trend'!$J$30</definedName>
    <definedName name="solver_opt" localSheetId="2" hidden="1">'3.TrendAdj-22Mins'!$K$30</definedName>
    <definedName name="solver_opt" localSheetId="3" hidden="1">'3b.ESLag (2)'!$F$33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rbv" localSheetId="0" hidden="1">1</definedName>
    <definedName name="solver_rbv" localSheetId="2" hidden="1">1</definedName>
    <definedName name="solver_rbv" localSheetId="3" hidden="1">2</definedName>
    <definedName name="solver_rel1" localSheetId="2" hidden="1">1</definedName>
    <definedName name="solver_rel1" localSheetId="3" hidden="1">1</definedName>
    <definedName name="solver_rel2" localSheetId="2" hidden="1">3</definedName>
    <definedName name="solver_rel2" localSheetId="3" hidden="1">3</definedName>
    <definedName name="solver_rel3" localSheetId="2" hidden="1">1</definedName>
    <definedName name="solver_rel4" localSheetId="2" hidden="1">3</definedName>
    <definedName name="solver_rhs1" localSheetId="2" hidden="1">1</definedName>
    <definedName name="solver_rhs1" localSheetId="3" hidden="1">1</definedName>
    <definedName name="solver_rhs2" localSheetId="2" hidden="1">0</definedName>
    <definedName name="solver_rhs2" localSheetId="3" hidden="1">0</definedName>
    <definedName name="solver_rhs3" localSheetId="2" hidden="1">1</definedName>
    <definedName name="solver_rhs4" localSheetId="2" hidden="1">0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scl" localSheetId="0" hidden="1">1</definedName>
    <definedName name="solver_scl" localSheetId="2" hidden="1">1</definedName>
    <definedName name="solver_scl" localSheetId="3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2" hidden="1">3</definedName>
    <definedName name="solver_ver" localSheetId="3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32" l="1"/>
  <c r="F33" i="32"/>
  <c r="F34" i="32"/>
  <c r="F31" i="32"/>
  <c r="E33" i="32"/>
  <c r="E32" i="32"/>
  <c r="E31" i="32"/>
  <c r="C4" i="54"/>
  <c r="C5" i="54" s="1"/>
  <c r="B15" i="54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F33" i="54" a="1"/>
  <c r="T32" i="53"/>
  <c r="C22" i="53"/>
  <c r="D22" i="53" s="1"/>
  <c r="E23" i="53" s="1"/>
  <c r="C23" i="53" s="1"/>
  <c r="E22" i="53"/>
  <c r="S20" i="53"/>
  <c r="Q20" i="53"/>
  <c r="R20" i="53" s="1"/>
  <c r="K20" i="53"/>
  <c r="L20" i="53" s="1"/>
  <c r="M20" i="53" s="1"/>
  <c r="N20" i="53" s="1"/>
  <c r="O20" i="53" s="1"/>
  <c r="P20" i="53" s="1"/>
  <c r="J20" i="53"/>
  <c r="I20" i="53"/>
  <c r="H23" i="53"/>
  <c r="H24" i="53" s="1"/>
  <c r="H25" i="53" s="1"/>
  <c r="H26" i="53" s="1"/>
  <c r="H27" i="53" s="1"/>
  <c r="H28" i="53" s="1"/>
  <c r="H29" i="53" s="1"/>
  <c r="H30" i="53" s="1"/>
  <c r="H31" i="53" s="1"/>
  <c r="H22" i="53"/>
  <c r="H21" i="53"/>
  <c r="D21" i="53"/>
  <c r="C21" i="53"/>
  <c r="J14" i="53"/>
  <c r="H4" i="53"/>
  <c r="H5" i="53" s="1"/>
  <c r="H6" i="53" s="1"/>
  <c r="H7" i="53" s="1"/>
  <c r="H8" i="53" s="1"/>
  <c r="H9" i="53" s="1"/>
  <c r="H10" i="53" s="1"/>
  <c r="H11" i="53" s="1"/>
  <c r="H12" i="53" s="1"/>
  <c r="H13" i="53" s="1"/>
  <c r="H14" i="53" s="1"/>
  <c r="D2" i="32"/>
  <c r="C4" i="53"/>
  <c r="L3" i="33"/>
  <c r="K3" i="33"/>
  <c r="I3" i="33"/>
  <c r="J3" i="33"/>
  <c r="H3" i="33"/>
  <c r="G3" i="33"/>
  <c r="F3" i="33"/>
  <c r="E3" i="33"/>
  <c r="D3" i="33"/>
  <c r="C4" i="33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D18" i="33" s="1"/>
  <c r="E34" i="32"/>
  <c r="E3" i="32"/>
  <c r="C3" i="32"/>
  <c r="D3" i="32" s="1"/>
  <c r="E4" i="32" s="1"/>
  <c r="C4" i="32" s="1"/>
  <c r="D4" i="32" s="1"/>
  <c r="C2" i="32"/>
  <c r="O30" i="32"/>
  <c r="P2" i="32"/>
  <c r="O2" i="32"/>
  <c r="D7" i="33" l="1"/>
  <c r="E7" i="33" s="1"/>
  <c r="G7" i="33" s="1"/>
  <c r="E3" i="54"/>
  <c r="C6" i="54"/>
  <c r="E18" i="33"/>
  <c r="G18" i="33" s="1"/>
  <c r="F18" i="33"/>
  <c r="D4" i="33"/>
  <c r="D11" i="33"/>
  <c r="D10" i="33"/>
  <c r="D17" i="33"/>
  <c r="D9" i="33"/>
  <c r="D16" i="33"/>
  <c r="D8" i="33"/>
  <c r="D14" i="33"/>
  <c r="D6" i="33"/>
  <c r="D13" i="33"/>
  <c r="D5" i="33"/>
  <c r="D15" i="33"/>
  <c r="D12" i="33"/>
  <c r="C19" i="33"/>
  <c r="E5" i="32"/>
  <c r="C5" i="32" s="1"/>
  <c r="D5" i="32" s="1"/>
  <c r="F4" i="54" l="1"/>
  <c r="D4" i="54" s="1"/>
  <c r="E4" i="54" s="1"/>
  <c r="F5" i="54" s="1"/>
  <c r="D5" i="54" s="1"/>
  <c r="K6" i="33"/>
  <c r="K14" i="33"/>
  <c r="K7" i="33"/>
  <c r="K15" i="33"/>
  <c r="K8" i="33"/>
  <c r="K16" i="33"/>
  <c r="K9" i="33"/>
  <c r="K17" i="33"/>
  <c r="K10" i="33"/>
  <c r="K18" i="33"/>
  <c r="K5" i="33"/>
  <c r="K13" i="33"/>
  <c r="K11" i="33"/>
  <c r="K4" i="33"/>
  <c r="K12" i="33"/>
  <c r="F7" i="33"/>
  <c r="C7" i="54"/>
  <c r="E16" i="33"/>
  <c r="G16" i="33" s="1"/>
  <c r="F16" i="33"/>
  <c r="F12" i="33"/>
  <c r="E12" i="33"/>
  <c r="G12" i="33" s="1"/>
  <c r="F5" i="33"/>
  <c r="E5" i="33"/>
  <c r="G5" i="33" s="1"/>
  <c r="C20" i="33"/>
  <c r="D19" i="33"/>
  <c r="E9" i="33"/>
  <c r="G9" i="33" s="1"/>
  <c r="F9" i="33"/>
  <c r="F15" i="33"/>
  <c r="E15" i="33"/>
  <c r="G15" i="33" s="1"/>
  <c r="E17" i="33"/>
  <c r="G17" i="33" s="1"/>
  <c r="F17" i="33"/>
  <c r="F13" i="33"/>
  <c r="E13" i="33"/>
  <c r="G13" i="33" s="1"/>
  <c r="E10" i="33"/>
  <c r="G10" i="33" s="1"/>
  <c r="F10" i="33"/>
  <c r="F11" i="33"/>
  <c r="E11" i="33"/>
  <c r="G11" i="33" s="1"/>
  <c r="F6" i="33"/>
  <c r="E6" i="33"/>
  <c r="G6" i="33" s="1"/>
  <c r="F4" i="33"/>
  <c r="E4" i="33"/>
  <c r="F14" i="33"/>
  <c r="E14" i="33"/>
  <c r="G14" i="33" s="1"/>
  <c r="F8" i="33"/>
  <c r="E8" i="33"/>
  <c r="G8" i="33" s="1"/>
  <c r="E6" i="32"/>
  <c r="C6" i="32" s="1"/>
  <c r="D6" i="32" s="1"/>
  <c r="E7" i="32" s="1"/>
  <c r="C7" i="32" s="1"/>
  <c r="E5" i="54" l="1"/>
  <c r="F6" i="54" s="1"/>
  <c r="D6" i="54" s="1"/>
  <c r="K19" i="33"/>
  <c r="C8" i="54"/>
  <c r="H4" i="33"/>
  <c r="L4" i="33" s="1"/>
  <c r="H12" i="33"/>
  <c r="L12" i="33" s="1"/>
  <c r="H5" i="33"/>
  <c r="L5" i="33" s="1"/>
  <c r="H13" i="33"/>
  <c r="L13" i="33" s="1"/>
  <c r="H6" i="33"/>
  <c r="L6" i="33" s="1"/>
  <c r="H14" i="33"/>
  <c r="L14" i="33" s="1"/>
  <c r="H7" i="33"/>
  <c r="L7" i="33" s="1"/>
  <c r="H8" i="33"/>
  <c r="L8" i="33" s="1"/>
  <c r="H16" i="33"/>
  <c r="L16" i="33" s="1"/>
  <c r="G4" i="33"/>
  <c r="H9" i="33"/>
  <c r="L9" i="33" s="1"/>
  <c r="H17" i="33"/>
  <c r="L17" i="33" s="1"/>
  <c r="H10" i="33"/>
  <c r="L10" i="33" s="1"/>
  <c r="H18" i="33"/>
  <c r="L18" i="33" s="1"/>
  <c r="H11" i="33"/>
  <c r="L11" i="33" s="1"/>
  <c r="H15" i="33"/>
  <c r="L15" i="33" s="1"/>
  <c r="E19" i="33"/>
  <c r="G19" i="33" s="1"/>
  <c r="F19" i="33"/>
  <c r="I19" i="33" s="1"/>
  <c r="I7" i="33"/>
  <c r="I11" i="33"/>
  <c r="I15" i="33"/>
  <c r="I4" i="33"/>
  <c r="I8" i="33"/>
  <c r="I12" i="33"/>
  <c r="I16" i="33"/>
  <c r="I5" i="33"/>
  <c r="I9" i="33"/>
  <c r="I13" i="33"/>
  <c r="I17" i="33"/>
  <c r="I6" i="33"/>
  <c r="I10" i="33"/>
  <c r="I14" i="33"/>
  <c r="I18" i="33"/>
  <c r="C21" i="33"/>
  <c r="D20" i="33"/>
  <c r="D7" i="32"/>
  <c r="H19" i="33" l="1"/>
  <c r="L19" i="33" s="1"/>
  <c r="K20" i="33"/>
  <c r="E6" i="54"/>
  <c r="F7" i="54" s="1"/>
  <c r="C9" i="54"/>
  <c r="C22" i="33"/>
  <c r="D21" i="33"/>
  <c r="F20" i="33"/>
  <c r="E20" i="33"/>
  <c r="G20" i="33" s="1"/>
  <c r="J20" i="33" s="1"/>
  <c r="J7" i="33"/>
  <c r="J11" i="33"/>
  <c r="J15" i="33"/>
  <c r="J19" i="33"/>
  <c r="J8" i="33"/>
  <c r="J4" i="33"/>
  <c r="J5" i="33"/>
  <c r="J9" i="33"/>
  <c r="J13" i="33"/>
  <c r="J17" i="33"/>
  <c r="J12" i="33"/>
  <c r="J6" i="33"/>
  <c r="J10" i="33"/>
  <c r="J14" i="33"/>
  <c r="J18" i="33"/>
  <c r="J16" i="33"/>
  <c r="E8" i="32"/>
  <c r="C8" i="32" s="1"/>
  <c r="D8" i="32" s="1"/>
  <c r="D7" i="54" l="1"/>
  <c r="E7" i="54" s="1"/>
  <c r="H20" i="33"/>
  <c r="L20" i="33" s="1"/>
  <c r="K21" i="33"/>
  <c r="C10" i="54"/>
  <c r="F21" i="33"/>
  <c r="I21" i="33" s="1"/>
  <c r="E21" i="33"/>
  <c r="H21" i="33" s="1"/>
  <c r="C23" i="33"/>
  <c r="D22" i="33"/>
  <c r="I20" i="33"/>
  <c r="E9" i="32"/>
  <c r="C9" i="32" s="1"/>
  <c r="F8" i="54" l="1"/>
  <c r="D8" i="54" s="1"/>
  <c r="E8" i="54" s="1"/>
  <c r="L21" i="33"/>
  <c r="K22" i="33"/>
  <c r="C11" i="54"/>
  <c r="F22" i="33"/>
  <c r="E22" i="33"/>
  <c r="H22" i="33" s="1"/>
  <c r="C24" i="33"/>
  <c r="D23" i="33"/>
  <c r="G21" i="33"/>
  <c r="D9" i="32"/>
  <c r="K23" i="33" l="1"/>
  <c r="L22" i="33"/>
  <c r="F9" i="54"/>
  <c r="C12" i="54"/>
  <c r="F23" i="33"/>
  <c r="E23" i="33"/>
  <c r="C25" i="33"/>
  <c r="D24" i="33"/>
  <c r="K24" i="33" s="1"/>
  <c r="J21" i="33"/>
  <c r="G22" i="33"/>
  <c r="I22" i="33"/>
  <c r="E10" i="32"/>
  <c r="C10" i="32" s="1"/>
  <c r="D10" i="32" s="1"/>
  <c r="D9" i="54" l="1"/>
  <c r="E9" i="54" s="1"/>
  <c r="F10" i="54" s="1"/>
  <c r="D10" i="54" s="1"/>
  <c r="C13" i="54"/>
  <c r="E24" i="33"/>
  <c r="H24" i="33" s="1"/>
  <c r="L24" i="33" s="1"/>
  <c r="F24" i="33"/>
  <c r="J22" i="33"/>
  <c r="C26" i="33"/>
  <c r="D25" i="33"/>
  <c r="K25" i="33" s="1"/>
  <c r="G23" i="33"/>
  <c r="J23" i="33" s="1"/>
  <c r="H23" i="33"/>
  <c r="L23" i="33" s="1"/>
  <c r="I23" i="33"/>
  <c r="E11" i="32"/>
  <c r="C11" i="32" s="1"/>
  <c r="D11" i="32" s="1"/>
  <c r="E10" i="54" l="1"/>
  <c r="F11" i="54" s="1"/>
  <c r="D11" i="54" s="1"/>
  <c r="C14" i="54"/>
  <c r="C15" i="54" s="1"/>
  <c r="I24" i="33"/>
  <c r="C27" i="33"/>
  <c r="D26" i="33"/>
  <c r="K26" i="33" s="1"/>
  <c r="G24" i="33"/>
  <c r="J24" i="33" s="1"/>
  <c r="E25" i="33"/>
  <c r="H25" i="33" s="1"/>
  <c r="L25" i="33" s="1"/>
  <c r="F25" i="33"/>
  <c r="E12" i="32"/>
  <c r="C12" i="32" s="1"/>
  <c r="E11" i="54" l="1"/>
  <c r="I25" i="33"/>
  <c r="G25" i="33"/>
  <c r="J25" i="33" s="1"/>
  <c r="E26" i="33"/>
  <c r="F26" i="33"/>
  <c r="C28" i="33"/>
  <c r="D27" i="33"/>
  <c r="K27" i="33" s="1"/>
  <c r="D12" i="32"/>
  <c r="E13" i="32" s="1"/>
  <c r="C13" i="32" s="1"/>
  <c r="F12" i="54" l="1"/>
  <c r="D12" i="54" s="1"/>
  <c r="E12" i="54" s="1"/>
  <c r="C16" i="54"/>
  <c r="G26" i="33"/>
  <c r="J26" i="33" s="1"/>
  <c r="H26" i="33"/>
  <c r="L26" i="33" s="1"/>
  <c r="I26" i="33"/>
  <c r="F27" i="33"/>
  <c r="I27" i="33" s="1"/>
  <c r="E27" i="33"/>
  <c r="C29" i="33"/>
  <c r="D28" i="33"/>
  <c r="K28" i="33" s="1"/>
  <c r="D13" i="32"/>
  <c r="F13" i="54" l="1"/>
  <c r="D13" i="54" s="1"/>
  <c r="C17" i="54"/>
  <c r="G27" i="33"/>
  <c r="J27" i="33" s="1"/>
  <c r="H27" i="33"/>
  <c r="L27" i="33" s="1"/>
  <c r="C30" i="33"/>
  <c r="D29" i="33"/>
  <c r="K29" i="33" s="1"/>
  <c r="F28" i="33"/>
  <c r="I28" i="33" s="1"/>
  <c r="E28" i="33"/>
  <c r="E14" i="32"/>
  <c r="C14" i="32" s="1"/>
  <c r="D14" i="32" s="1"/>
  <c r="E13" i="54" l="1"/>
  <c r="F14" i="54" s="1"/>
  <c r="D14" i="54" s="1"/>
  <c r="C18" i="54"/>
  <c r="G28" i="33"/>
  <c r="J28" i="33" s="1"/>
  <c r="H28" i="33"/>
  <c r="L28" i="33" s="1"/>
  <c r="F29" i="33"/>
  <c r="I29" i="33" s="1"/>
  <c r="E29" i="33"/>
  <c r="C31" i="33"/>
  <c r="C32" i="33" s="1"/>
  <c r="C33" i="33" s="1"/>
  <c r="C34" i="33" s="1"/>
  <c r="D30" i="33"/>
  <c r="K30" i="33" s="1"/>
  <c r="E15" i="32"/>
  <c r="C15" i="32" s="1"/>
  <c r="D15" i="32" s="1"/>
  <c r="E14" i="54" l="1"/>
  <c r="F15" i="54" s="1"/>
  <c r="D15" i="54" s="1"/>
  <c r="C19" i="54"/>
  <c r="F30" i="33"/>
  <c r="I30" i="33" s="1"/>
  <c r="E30" i="33"/>
  <c r="G29" i="33"/>
  <c r="J29" i="33" s="1"/>
  <c r="H29" i="33"/>
  <c r="L29" i="33" s="1"/>
  <c r="E16" i="32"/>
  <c r="C16" i="32" s="1"/>
  <c r="D16" i="32" s="1"/>
  <c r="E15" i="54" l="1"/>
  <c r="F16" i="54" s="1"/>
  <c r="D16" i="54" s="1"/>
  <c r="C20" i="54"/>
  <c r="G30" i="33"/>
  <c r="J30" i="33" s="1"/>
  <c r="H30" i="33"/>
  <c r="L30" i="33" s="1"/>
  <c r="E17" i="32"/>
  <c r="C17" i="32" s="1"/>
  <c r="D17" i="32" s="1"/>
  <c r="E16" i="54" l="1"/>
  <c r="F17" i="54" s="1"/>
  <c r="D17" i="54" s="1"/>
  <c r="C21" i="54"/>
  <c r="E18" i="32"/>
  <c r="C18" i="32" s="1"/>
  <c r="D18" i="32" s="1"/>
  <c r="E17" i="54" l="1"/>
  <c r="F18" i="54" s="1"/>
  <c r="D18" i="54" s="1"/>
  <c r="C22" i="54"/>
  <c r="E19" i="32"/>
  <c r="C19" i="32" s="1"/>
  <c r="E18" i="54" l="1"/>
  <c r="F19" i="54" s="1"/>
  <c r="D19" i="54" s="1"/>
  <c r="C23" i="54"/>
  <c r="D19" i="32"/>
  <c r="E20" i="32" s="1"/>
  <c r="C20" i="32" s="1"/>
  <c r="E19" i="54" l="1"/>
  <c r="F20" i="54" s="1"/>
  <c r="D20" i="54" s="1"/>
  <c r="C24" i="54"/>
  <c r="D20" i="32"/>
  <c r="E21" i="32" s="1"/>
  <c r="C21" i="32" s="1"/>
  <c r="E20" i="54" l="1"/>
  <c r="C25" i="54"/>
  <c r="D21" i="32"/>
  <c r="F21" i="54" l="1"/>
  <c r="D21" i="54" s="1"/>
  <c r="E21" i="54" s="1"/>
  <c r="C26" i="54"/>
  <c r="E22" i="32"/>
  <c r="C22" i="32" s="1"/>
  <c r="F22" i="54" l="1"/>
  <c r="D22" i="54" s="1"/>
  <c r="C27" i="54"/>
  <c r="D22" i="32"/>
  <c r="E22" i="54" l="1"/>
  <c r="F23" i="54" s="1"/>
  <c r="D23" i="54" s="1"/>
  <c r="C28" i="54"/>
  <c r="E23" i="32"/>
  <c r="C23" i="32" s="1"/>
  <c r="E23" i="54" l="1"/>
  <c r="F24" i="54" s="1"/>
  <c r="D24" i="54" s="1"/>
  <c r="C29" i="54"/>
  <c r="D23" i="32"/>
  <c r="E24" i="32" s="1"/>
  <c r="C24" i="32" s="1"/>
  <c r="E24" i="54" l="1"/>
  <c r="C30" i="54"/>
  <c r="D24" i="32"/>
  <c r="F25" i="54" l="1"/>
  <c r="D25" i="54" s="1"/>
  <c r="C31" i="54"/>
  <c r="E25" i="32"/>
  <c r="C25" i="32" s="1"/>
  <c r="E25" i="54" l="1"/>
  <c r="F26" i="54" s="1"/>
  <c r="D26" i="54" s="1"/>
  <c r="C32" i="54"/>
  <c r="D25" i="32"/>
  <c r="E26" i="54" l="1"/>
  <c r="F27" i="54" s="1"/>
  <c r="D27" i="54" s="1"/>
  <c r="E26" i="32"/>
  <c r="C26" i="32" s="1"/>
  <c r="E27" i="54" l="1"/>
  <c r="F28" i="54" s="1"/>
  <c r="D28" i="54" s="1"/>
  <c r="D26" i="32"/>
  <c r="E28" i="54" l="1"/>
  <c r="F29" i="54" s="1"/>
  <c r="D29" i="54" s="1"/>
  <c r="E27" i="32"/>
  <c r="C27" i="32" s="1"/>
  <c r="E29" i="54" l="1"/>
  <c r="F30" i="54" s="1"/>
  <c r="D30" i="54" s="1"/>
  <c r="D27" i="32"/>
  <c r="E30" i="54" l="1"/>
  <c r="F31" i="54" s="1"/>
  <c r="D31" i="54" s="1"/>
  <c r="E28" i="32"/>
  <c r="C28" i="32" s="1"/>
  <c r="E31" i="54" l="1"/>
  <c r="F32" i="54" s="1"/>
  <c r="D28" i="32"/>
  <c r="D32" i="54" l="1"/>
  <c r="E32" i="54" s="1"/>
  <c r="F33" i="54"/>
  <c r="E29" i="32"/>
  <c r="C29" i="32" s="1"/>
  <c r="D29" i="32" l="1"/>
  <c r="E30" i="32" s="1"/>
  <c r="C30" i="32" s="1"/>
  <c r="D30" i="32" l="1"/>
  <c r="C5" i="53" l="1"/>
  <c r="C6" i="53" l="1"/>
  <c r="C7" i="53" s="1"/>
  <c r="C8" i="53" l="1"/>
  <c r="C9" i="53" l="1"/>
  <c r="C10" i="53" l="1"/>
  <c r="C11" i="53" l="1"/>
  <c r="C12" i="53" s="1"/>
  <c r="C13" i="53" l="1"/>
  <c r="C14" i="53" s="1"/>
  <c r="C16" i="53" s="1" a="1"/>
  <c r="C16" i="53" s="1"/>
  <c r="I3" i="53" s="1"/>
  <c r="O3" i="32"/>
  <c r="Q3" i="32"/>
  <c r="P3" i="32"/>
  <c r="P30" i="32"/>
  <c r="Q30" i="32"/>
  <c r="H3" i="32" l="1"/>
  <c r="F3" i="32"/>
  <c r="AF17" i="32"/>
  <c r="U5" i="32"/>
  <c r="V5" i="32" s="1"/>
  <c r="W5" i="32" s="1"/>
  <c r="X5" i="32" s="1"/>
  <c r="Y5" i="32" s="1"/>
  <c r="Z5" i="32" s="1"/>
  <c r="AA5" i="32" s="1"/>
  <c r="AB5" i="32" s="1"/>
  <c r="AC5" i="32" s="1"/>
  <c r="AD5" i="32" s="1"/>
  <c r="AE5" i="32" s="1"/>
  <c r="T6" i="32"/>
  <c r="T7" i="32" s="1"/>
  <c r="T8" i="32" s="1"/>
  <c r="T9" i="32" s="1"/>
  <c r="T10" i="32" s="1"/>
  <c r="T11" i="32" s="1"/>
  <c r="T12" i="32" s="1"/>
  <c r="T13" i="32" s="1"/>
  <c r="T14" i="32" s="1"/>
  <c r="T15" i="32" s="1"/>
  <c r="T16" i="32" s="1"/>
  <c r="G3" i="32" l="1"/>
  <c r="M3" i="32"/>
  <c r="K3" i="32"/>
  <c r="J3" i="32"/>
  <c r="I3" i="32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L3" i="32" l="1"/>
  <c r="N3" i="32"/>
  <c r="N5" i="33" l="1"/>
  <c r="H4" i="32" l="1"/>
  <c r="F4" i="32"/>
  <c r="K4" i="32" l="1"/>
  <c r="G4" i="32"/>
  <c r="M4" i="32"/>
  <c r="I4" i="32" l="1"/>
  <c r="J4" i="32"/>
  <c r="N4" i="32" s="1"/>
  <c r="L4" i="32" l="1"/>
  <c r="H5" i="32"/>
  <c r="F5" i="32"/>
  <c r="G5" i="32" l="1"/>
  <c r="M5" i="32"/>
  <c r="K5" i="32"/>
  <c r="I5" i="32" l="1"/>
  <c r="J5" i="32"/>
  <c r="N5" i="32" s="1"/>
  <c r="H6" i="32" l="1"/>
  <c r="F6" i="32"/>
  <c r="L5" i="32"/>
  <c r="G6" i="32" l="1"/>
  <c r="M6" i="32"/>
  <c r="K6" i="32"/>
  <c r="I6" i="32" l="1"/>
  <c r="J6" i="32"/>
  <c r="N6" i="32" s="1"/>
  <c r="L6" i="32" l="1"/>
  <c r="H7" i="32"/>
  <c r="F7" i="32"/>
  <c r="K7" i="32" l="1"/>
  <c r="G7" i="32"/>
  <c r="M7" i="32"/>
  <c r="I7" i="32" l="1"/>
  <c r="J7" i="32"/>
  <c r="N7" i="32" s="1"/>
  <c r="F8" i="32"/>
  <c r="H8" i="32"/>
  <c r="K8" i="32" l="1"/>
  <c r="L7" i="32"/>
  <c r="G8" i="32"/>
  <c r="M8" i="32"/>
  <c r="I8" i="32" l="1"/>
  <c r="J8" i="32"/>
  <c r="N8" i="32" s="1"/>
  <c r="F9" i="32"/>
  <c r="H9" i="32"/>
  <c r="K9" i="32" s="1"/>
  <c r="G9" i="32" l="1"/>
  <c r="M9" i="32"/>
  <c r="L8" i="32"/>
  <c r="I9" i="32" l="1"/>
  <c r="L9" i="32" s="1"/>
  <c r="J9" i="32"/>
  <c r="N9" i="32" s="1"/>
  <c r="F10" i="32" l="1"/>
  <c r="H10" i="32"/>
  <c r="K10" i="32" s="1"/>
  <c r="G10" i="32" l="1"/>
  <c r="M10" i="32"/>
  <c r="I10" i="32" l="1"/>
  <c r="L10" i="32" s="1"/>
  <c r="J10" i="32"/>
  <c r="N10" i="32" s="1"/>
  <c r="H11" i="32" l="1"/>
  <c r="K11" i="32" s="1"/>
  <c r="F11" i="32"/>
  <c r="G11" i="32" l="1"/>
  <c r="M11" i="32"/>
  <c r="I11" i="32" l="1"/>
  <c r="L11" i="32" s="1"/>
  <c r="J11" i="32"/>
  <c r="N11" i="32" s="1"/>
  <c r="F12" i="32" l="1"/>
  <c r="H12" i="32"/>
  <c r="K12" i="32" s="1"/>
  <c r="G12" i="32" l="1"/>
  <c r="M12" i="32"/>
  <c r="I12" i="32" l="1"/>
  <c r="L12" i="32" s="1"/>
  <c r="J12" i="32"/>
  <c r="N12" i="32" s="1"/>
  <c r="H13" i="32" l="1"/>
  <c r="K13" i="32" s="1"/>
  <c r="F13" i="32"/>
  <c r="G13" i="32" l="1"/>
  <c r="M13" i="32"/>
  <c r="I13" i="32" l="1"/>
  <c r="L13" i="32" s="1"/>
  <c r="J13" i="32"/>
  <c r="N13" i="32" s="1"/>
  <c r="H14" i="32" l="1"/>
  <c r="K14" i="32" s="1"/>
  <c r="F14" i="32"/>
  <c r="G14" i="32" l="1"/>
  <c r="M14" i="32"/>
  <c r="I14" i="32" l="1"/>
  <c r="L14" i="32" s="1"/>
  <c r="J14" i="32"/>
  <c r="N14" i="32" s="1"/>
  <c r="H15" i="32" l="1"/>
  <c r="K15" i="32" s="1"/>
  <c r="F15" i="32"/>
  <c r="G15" i="32" l="1"/>
  <c r="M15" i="32"/>
  <c r="I15" i="32" l="1"/>
  <c r="L15" i="32" s="1"/>
  <c r="J15" i="32"/>
  <c r="N15" i="32" s="1"/>
  <c r="H16" i="32" l="1"/>
  <c r="K16" i="32" s="1"/>
  <c r="F16" i="32"/>
  <c r="G16" i="32" l="1"/>
  <c r="M16" i="32"/>
  <c r="I16" i="32" l="1"/>
  <c r="L16" i="32" s="1"/>
  <c r="J16" i="32"/>
  <c r="N16" i="32" s="1"/>
  <c r="F17" i="32" l="1"/>
  <c r="H17" i="32"/>
  <c r="K17" i="32" s="1"/>
  <c r="G17" i="32" l="1"/>
  <c r="M17" i="32"/>
  <c r="I17" i="32" l="1"/>
  <c r="L17" i="32" s="1"/>
  <c r="J17" i="32"/>
  <c r="N17" i="32" s="1"/>
  <c r="H18" i="32" l="1"/>
  <c r="K18" i="32" s="1"/>
  <c r="F18" i="32"/>
  <c r="G18" i="32" l="1"/>
  <c r="M18" i="32"/>
  <c r="I18" i="32" l="1"/>
  <c r="L18" i="32" s="1"/>
  <c r="J18" i="32"/>
  <c r="N18" i="32" s="1"/>
  <c r="F19" i="32" l="1"/>
  <c r="H19" i="32"/>
  <c r="K19" i="32" s="1"/>
  <c r="G19" i="32" l="1"/>
  <c r="M19" i="32"/>
  <c r="I19" i="32" l="1"/>
  <c r="L19" i="32" s="1"/>
  <c r="J19" i="32"/>
  <c r="N19" i="32" s="1"/>
  <c r="H20" i="32" l="1"/>
  <c r="K20" i="32" s="1"/>
  <c r="F20" i="32"/>
  <c r="G20" i="32" l="1"/>
  <c r="M20" i="32"/>
  <c r="I20" i="32" l="1"/>
  <c r="L20" i="32" s="1"/>
  <c r="J20" i="32"/>
  <c r="N20" i="32" s="1"/>
  <c r="H21" i="32" l="1"/>
  <c r="K21" i="32" s="1"/>
  <c r="F21" i="32"/>
  <c r="G21" i="32" l="1"/>
  <c r="M21" i="32"/>
  <c r="I21" i="32" l="1"/>
  <c r="L21" i="32" s="1"/>
  <c r="J21" i="32"/>
  <c r="N21" i="32" s="1"/>
  <c r="F22" i="32" l="1"/>
  <c r="H22" i="32"/>
  <c r="K22" i="32" s="1"/>
  <c r="G22" i="32" l="1"/>
  <c r="M22" i="32"/>
  <c r="I22" i="32" l="1"/>
  <c r="L22" i="32" s="1"/>
  <c r="J22" i="32"/>
  <c r="N22" i="32" s="1"/>
  <c r="F23" i="32" l="1"/>
  <c r="H23" i="32"/>
  <c r="K23" i="32" s="1"/>
  <c r="G23" i="32" l="1"/>
  <c r="M23" i="32"/>
  <c r="I23" i="32" l="1"/>
  <c r="L23" i="32" s="1"/>
  <c r="J23" i="32"/>
  <c r="N23" i="32" s="1"/>
  <c r="F24" i="32" l="1"/>
  <c r="H24" i="32"/>
  <c r="K24" i="32" s="1"/>
  <c r="G24" i="32" l="1"/>
  <c r="M24" i="32"/>
  <c r="I24" i="32" l="1"/>
  <c r="L24" i="32" s="1"/>
  <c r="J24" i="32"/>
  <c r="N24" i="32" s="1"/>
  <c r="F25" i="32" l="1"/>
  <c r="H25" i="32"/>
  <c r="K25" i="32" s="1"/>
  <c r="G25" i="32" l="1"/>
  <c r="M25" i="32"/>
  <c r="I25" i="32" l="1"/>
  <c r="L25" i="32" s="1"/>
  <c r="J25" i="32"/>
  <c r="N25" i="32" s="1"/>
  <c r="F26" i="32" l="1"/>
  <c r="H26" i="32"/>
  <c r="K26" i="32" s="1"/>
  <c r="G26" i="32" l="1"/>
  <c r="M26" i="32"/>
  <c r="I26" i="32" l="1"/>
  <c r="L26" i="32" s="1"/>
  <c r="J26" i="32"/>
  <c r="N26" i="32" s="1"/>
  <c r="F27" i="32" l="1"/>
  <c r="H27" i="32"/>
  <c r="K27" i="32" s="1"/>
  <c r="G27" i="32" l="1"/>
  <c r="M27" i="32"/>
  <c r="I27" i="32" l="1"/>
  <c r="L27" i="32" s="1"/>
  <c r="J27" i="32"/>
  <c r="N27" i="32" s="1"/>
  <c r="H28" i="32" l="1"/>
  <c r="K28" i="32" s="1"/>
  <c r="F28" i="32"/>
  <c r="G28" i="32" l="1"/>
  <c r="M28" i="32"/>
  <c r="I28" i="32" l="1"/>
  <c r="L28" i="32" s="1"/>
  <c r="J28" i="32"/>
  <c r="N28" i="32" s="1"/>
  <c r="H29" i="32" l="1"/>
  <c r="K29" i="32" s="1"/>
  <c r="F29" i="32"/>
  <c r="G29" i="32" l="1"/>
  <c r="M29" i="32"/>
  <c r="I29" i="32" l="1"/>
  <c r="L29" i="32" s="1"/>
  <c r="J29" i="32"/>
  <c r="N29" i="32" s="1"/>
  <c r="H30" i="32" l="1"/>
  <c r="K30" i="32" s="1"/>
  <c r="T5" i="32" s="1"/>
  <c r="F30" i="32"/>
  <c r="G30" i="32" l="1"/>
  <c r="M30" i="32"/>
  <c r="I30" i="32" l="1"/>
  <c r="L30" i="32" s="1"/>
  <c r="J30" i="32"/>
  <c r="N30" i="32" s="1"/>
  <c r="D23" i="53" l="1"/>
  <c r="E24" i="53" l="1"/>
  <c r="C24" i="53" l="1"/>
  <c r="D24" i="53" s="1"/>
  <c r="E25" i="53" s="1"/>
  <c r="C25" i="53" s="1"/>
  <c r="D25" i="53" l="1"/>
  <c r="E26" i="53" s="1"/>
  <c r="C26" i="53" l="1"/>
  <c r="D26" i="53" s="1"/>
  <c r="E27" i="53" l="1"/>
  <c r="C27" i="53" l="1"/>
  <c r="D27" i="53" s="1"/>
  <c r="E28" i="53" l="1"/>
  <c r="C28" i="53" l="1"/>
  <c r="D28" i="53" s="1"/>
  <c r="E29" i="53" s="1"/>
  <c r="C29" i="53" s="1"/>
  <c r="D29" i="53" s="1"/>
  <c r="E30" i="53" l="1"/>
  <c r="C30" i="53" s="1"/>
  <c r="D30" i="53" s="1"/>
  <c r="E31" i="53" l="1"/>
  <c r="C31" i="53" s="1"/>
  <c r="D31" i="53" s="1"/>
  <c r="E32" i="53" l="1"/>
  <c r="C32" i="53" s="1"/>
  <c r="D32" i="53" s="1"/>
  <c r="E33" i="53" l="1"/>
  <c r="E35" i="53" s="1" a="1"/>
  <c r="E35" i="53" s="1"/>
  <c r="C33" i="53" l="1"/>
  <c r="D33" i="53" s="1"/>
  <c r="H20" i="5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<sst xmlns="http://schemas.openxmlformats.org/spreadsheetml/2006/main" count="65" uniqueCount="44">
  <si>
    <t>At</t>
  </si>
  <si>
    <t>MAD</t>
  </si>
  <si>
    <t>|E|</t>
  </si>
  <si>
    <t>Per.</t>
  </si>
  <si>
    <t>Trend</t>
  </si>
  <si>
    <t>TS</t>
  </si>
  <si>
    <t>Level</t>
  </si>
  <si>
    <t>Ft</t>
  </si>
  <si>
    <t>Et</t>
  </si>
  <si>
    <t>|Et|</t>
  </si>
  <si>
    <t>E2</t>
  </si>
  <si>
    <t>|E|/At</t>
  </si>
  <si>
    <t>MSE</t>
  </si>
  <si>
    <t>MAPE</t>
  </si>
  <si>
    <t>Beta</t>
  </si>
  <si>
    <t>Alpha</t>
  </si>
  <si>
    <t>a</t>
  </si>
  <si>
    <t>b</t>
  </si>
  <si>
    <t>t</t>
  </si>
  <si>
    <t>Simple ES</t>
  </si>
  <si>
    <t>TrenAdjES</t>
  </si>
  <si>
    <t>Demand</t>
  </si>
  <si>
    <t>Period</t>
  </si>
  <si>
    <t>BIAS</t>
  </si>
  <si>
    <t>|E|/A</t>
  </si>
  <si>
    <t>E=A-F</t>
  </si>
  <si>
    <t>To Add</t>
  </si>
  <si>
    <t>The lecture is here</t>
  </si>
  <si>
    <t xml:space="preserve">https://youtu.be/qk1-dwM2N38 </t>
  </si>
  <si>
    <t>22 mins including this Tab and next Tab</t>
  </si>
  <si>
    <t xml:space="preserve">Green is at your own will </t>
  </si>
  <si>
    <t xml:space="preserve">Yellow is Lecture. If you follow Yellow you do not need more. </t>
  </si>
  <si>
    <t>Lt</t>
  </si>
  <si>
    <t>Tt</t>
  </si>
  <si>
    <t>Actual</t>
  </si>
  <si>
    <t>Simple</t>
  </si>
  <si>
    <t>TrendAdjusted</t>
  </si>
  <si>
    <t>TreAdj</t>
  </si>
  <si>
    <t>alpha</t>
  </si>
  <si>
    <t>beta</t>
  </si>
  <si>
    <t>L0</t>
  </si>
  <si>
    <t>T0</t>
  </si>
  <si>
    <t>Forecast ES</t>
  </si>
  <si>
    <t>Forecast TrAdES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</si>
</sst>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Symbol"/>
      <family val="1"/>
      <charset val="2"/>
    </font>
    <font>
      <sz val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2" applyFont="1"/>
    <xf numFmtId="0" fontId="3" fillId="0" borderId="5" xfId="1" applyFont="1" applyBorder="1" applyAlignment="1">
      <alignment horizontal="left"/>
    </xf>
    <xf numFmtId="0" fontId="3" fillId="4" borderId="6" xfId="1" applyFont="1" applyFill="1" applyBorder="1" applyAlignment="1">
      <alignment horizontal="center"/>
    </xf>
    <xf numFmtId="0" fontId="4" fillId="0" borderId="0" xfId="2" applyFont="1" applyFill="1"/>
    <xf numFmtId="0" fontId="3" fillId="4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2" fontId="0" fillId="0" borderId="0" xfId="0" applyNumberFormat="1" applyAlignment="1">
      <alignment horizontal="left"/>
    </xf>
    <xf numFmtId="2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/>
    <xf numFmtId="0" fontId="0" fillId="0" borderId="0" xfId="0" applyFill="1" applyAlignment="1">
      <alignment horizontal="right"/>
    </xf>
    <xf numFmtId="0" fontId="4" fillId="0" borderId="0" xfId="2" applyFont="1" applyFill="1" applyAlignment="1">
      <alignment horizontal="left"/>
    </xf>
    <xf numFmtId="0" fontId="6" fillId="0" borderId="0" xfId="2" applyFon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1" fontId="0" fillId="6" borderId="0" xfId="0" applyNumberFormat="1" applyFill="1" applyAlignment="1">
      <alignment horizontal="center"/>
    </xf>
    <xf numFmtId="0" fontId="0" fillId="7" borderId="0" xfId="0" applyFill="1" applyAlignment="1">
      <alignment horizontal="left"/>
    </xf>
    <xf numFmtId="2" fontId="0" fillId="7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1" fontId="4" fillId="8" borderId="0" xfId="2" applyNumberFormat="1" applyFont="1" applyFill="1" applyAlignment="1">
      <alignment horizontal="center"/>
    </xf>
    <xf numFmtId="0" fontId="0" fillId="9" borderId="0" xfId="0" applyFill="1" applyAlignment="1">
      <alignment horizontal="left"/>
    </xf>
    <xf numFmtId="2" fontId="4" fillId="9" borderId="0" xfId="2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2" fontId="0" fillId="1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0" xfId="2" applyFont="1"/>
    <xf numFmtId="1" fontId="4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13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14" fillId="0" borderId="0" xfId="0" applyFont="1"/>
    <xf numFmtId="0" fontId="15" fillId="0" borderId="0" xfId="5" applyFont="1"/>
    <xf numFmtId="0" fontId="16" fillId="2" borderId="0" xfId="0" applyFont="1" applyFill="1"/>
    <xf numFmtId="0" fontId="5" fillId="2" borderId="0" xfId="2" applyFont="1" applyFill="1"/>
    <xf numFmtId="0" fontId="0" fillId="5" borderId="0" xfId="0" applyFill="1"/>
    <xf numFmtId="0" fontId="4" fillId="5" borderId="0" xfId="2" applyFont="1" applyFill="1"/>
    <xf numFmtId="0" fontId="0" fillId="3" borderId="0" xfId="0" applyFill="1"/>
    <xf numFmtId="0" fontId="4" fillId="3" borderId="0" xfId="2" applyFont="1" applyFill="1"/>
    <xf numFmtId="2" fontId="7" fillId="0" borderId="3" xfId="2" applyNumberFormat="1" applyFont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7" fillId="0" borderId="3" xfId="2" applyFont="1" applyBorder="1" applyAlignment="1">
      <alignment horizontal="center"/>
    </xf>
    <xf numFmtId="164" fontId="0" fillId="3" borderId="0" xfId="0" applyNumberFormat="1" applyFill="1"/>
    <xf numFmtId="0" fontId="0" fillId="0" borderId="5" xfId="0" applyBorder="1"/>
    <xf numFmtId="0" fontId="8" fillId="0" borderId="1" xfId="2" applyFont="1" applyBorder="1" applyAlignment="1">
      <alignment horizontal="center"/>
    </xf>
    <xf numFmtId="0" fontId="0" fillId="0" borderId="8" xfId="0" applyBorder="1"/>
    <xf numFmtId="0" fontId="8" fillId="0" borderId="7" xfId="2" applyFont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0" fillId="0" borderId="2" xfId="0" applyBorder="1"/>
    <xf numFmtId="0" fontId="8" fillId="0" borderId="4" xfId="2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17" fillId="0" borderId="0" xfId="0" applyNumberFormat="1" applyFont="1" applyAlignment="1">
      <alignment horizontal="center"/>
    </xf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050"/>
      <color rgb="FFED7D31"/>
      <color rgb="FF4472C4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'3.ES.Simp.Trend'!$M$1</c:f>
          <c:strCache>
            <c:ptCount val="1"/>
            <c:pt idx="0">
              <c:v>Simple 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'3.ES.Simp.Trend'!$B$2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'3.ES.Simp.Trend'!$B$3:$B$30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'3.ES.Simp.Trend'!$C$2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'3.ES.Simp.Trend'!$A$3:$A$34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'3.ES.Simp.Trend'!$C$3:$C$34</c:f>
              <c:numCache>
                <c:formatCode>0.00</c:formatCode>
                <c:ptCount val="32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73.493508547544479</c:v>
                </c:pt>
                <c:pt idx="29">
                  <c:v>73.493508547544479</c:v>
                </c:pt>
                <c:pt idx="30">
                  <c:v>73.493508547544479</c:v>
                </c:pt>
                <c:pt idx="31">
                  <c:v>73.493508547544479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'3.ES.Simp.Trend'!$L$2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'3.ES.Simp.Trend'!$L$2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xVal>
            <c:numRef>
              <c:f>'3.ES.Simp.Trend'!$A$3:$A$30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'3.ES.Simp.Trend'!$L$3:$L$30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'3b.ESLag'!$B$2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'3b.ESLag'!$A$3:$A$14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'3b.ESLag'!$B$3:$B$14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D-40EA-A33C-89FE06E6C8CB}"/>
            </c:ext>
          </c:extLst>
        </c:ser>
        <c:ser>
          <c:idx val="1"/>
          <c:order val="1"/>
          <c:tx>
            <c:v>Forecast</c:v>
          </c:tx>
          <c:xVal>
            <c:numRef>
              <c:f>'3b.ESLag'!$A$3:$A$14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'3b.ESLag'!$C$3:$C$14</c:f>
              <c:numCache>
                <c:formatCode>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2.25</c:v>
                </c:pt>
                <c:pt idx="4">
                  <c:v>3.125</c:v>
                </c:pt>
                <c:pt idx="5">
                  <c:v>4.0625</c:v>
                </c:pt>
                <c:pt idx="6">
                  <c:v>5.03125</c:v>
                </c:pt>
                <c:pt idx="7">
                  <c:v>6.015625</c:v>
                </c:pt>
                <c:pt idx="8">
                  <c:v>7.0078125</c:v>
                </c:pt>
                <c:pt idx="9">
                  <c:v>8.00390625</c:v>
                </c:pt>
                <c:pt idx="10">
                  <c:v>9.001953125</c:v>
                </c:pt>
                <c:pt idx="11">
                  <c:v>10.0009765625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D-40EA-A33C-89FE06E6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5680"/>
        <c:axId val="159429760"/>
      </c:scatterChart>
      <c:valAx>
        <c:axId val="159415680"/>
        <c:scaling>
          <c:orientation val="minMax"/>
          <c:max val="12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59429760"/>
        <c:crosses val="autoZero"/>
        <c:crossBetween val="midCat"/>
      </c:valAx>
      <c:valAx>
        <c:axId val="159429760"/>
        <c:scaling>
          <c:orientation val="minMax"/>
          <c:max val="1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1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'3b.ESLag'!$B$2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'3b.ESLag'!$A$3:$A$14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'3b.ESLag'!$B$3:$B$14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4-4CFB-A63F-FD2CF91D1DF0}"/>
            </c:ext>
          </c:extLst>
        </c:ser>
        <c:ser>
          <c:idx val="1"/>
          <c:order val="1"/>
          <c:tx>
            <c:v>Forecast</c:v>
          </c:tx>
          <c:xVal>
            <c:numRef>
              <c:f>'3b.ESLag'!$A$3:$A$14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'3b.ESLag'!$E$22:$E$33</c:f>
              <c:numCache>
                <c:formatCode>0.0</c:formatCode>
                <c:ptCount val="12"/>
                <c:pt idx="0">
                  <c:v>2</c:v>
                </c:pt>
                <c:pt idx="1">
                  <c:v>2.25</c:v>
                </c:pt>
                <c:pt idx="2">
                  <c:v>2.8125</c:v>
                </c:pt>
                <c:pt idx="3">
                  <c:v>3.640625</c:v>
                </c:pt>
                <c:pt idx="4">
                  <c:v>4.64453125</c:v>
                </c:pt>
                <c:pt idx="5">
                  <c:v>5.7353515625</c:v>
                </c:pt>
                <c:pt idx="6">
                  <c:v>6.846923828125</c:v>
                </c:pt>
                <c:pt idx="7">
                  <c:v>7.94097900390625</c:v>
                </c:pt>
                <c:pt idx="8">
                  <c:v>9.0027618408203125</c:v>
                </c:pt>
                <c:pt idx="9">
                  <c:v>10.032962799072266</c:v>
                </c:pt>
                <c:pt idx="10">
                  <c:v>11.039822578430176</c:v>
                </c:pt>
                <c:pt idx="11">
                  <c:v>12.033296823501587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4-4CFB-A63F-FD2CF91D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5680"/>
        <c:axId val="159429760"/>
      </c:scatterChart>
      <c:valAx>
        <c:axId val="159415680"/>
        <c:scaling>
          <c:orientation val="minMax"/>
          <c:max val="12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59429760"/>
        <c:crosses val="autoZero"/>
        <c:crossBetween val="midCat"/>
      </c:valAx>
      <c:valAx>
        <c:axId val="159429760"/>
        <c:scaling>
          <c:orientation val="minMax"/>
          <c:max val="1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1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'3.TrendAdj-22Mins'!$O$1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'3.TrendAdj-22Mins'!$B$1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'3.TrendAdj-22Mins'!$A$3:$A$30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'3.TrendAdj-22Mins'!$B$3:$B$30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'3.TrendAdj-22Mins'!$E$1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'3.TrendAdj-22Mins'!$A$3:$A$34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'3.TrendAdj-22Mins'!$E$3:$E$34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20.811001908360158</c:v>
                </c:pt>
                <c:pt idx="2">
                  <c:v>22.45569752664754</c:v>
                </c:pt>
                <c:pt idx="3">
                  <c:v>27.174101463242408</c:v>
                </c:pt>
                <c:pt idx="4">
                  <c:v>32.084104976373098</c:v>
                </c:pt>
                <c:pt idx="5">
                  <c:v>32.820005197687763</c:v>
                </c:pt>
                <c:pt idx="6">
                  <c:v>38.067729563974325</c:v>
                </c:pt>
                <c:pt idx="7">
                  <c:v>37.595848280941418</c:v>
                </c:pt>
                <c:pt idx="8">
                  <c:v>37.662285746589589</c:v>
                </c:pt>
                <c:pt idx="9">
                  <c:v>36.951809306188728</c:v>
                </c:pt>
                <c:pt idx="10">
                  <c:v>37.692612193466474</c:v>
                </c:pt>
                <c:pt idx="11">
                  <c:v>40.0537513340442</c:v>
                </c:pt>
                <c:pt idx="12">
                  <c:v>42.523520746489751</c:v>
                </c:pt>
                <c:pt idx="13">
                  <c:v>43.537027788672717</c:v>
                </c:pt>
                <c:pt idx="14">
                  <c:v>44.306194112117723</c:v>
                </c:pt>
                <c:pt idx="15">
                  <c:v>46.405711470670497</c:v>
                </c:pt>
                <c:pt idx="16">
                  <c:v>49.950095973860343</c:v>
                </c:pt>
                <c:pt idx="17">
                  <c:v>50.954469051931987</c:v>
                </c:pt>
                <c:pt idx="18">
                  <c:v>51.54098908689906</c:v>
                </c:pt>
                <c:pt idx="19">
                  <c:v>50.968319220562542</c:v>
                </c:pt>
                <c:pt idx="20">
                  <c:v>56.805297970378852</c:v>
                </c:pt>
                <c:pt idx="21">
                  <c:v>56.977751519174909</c:v>
                </c:pt>
                <c:pt idx="22">
                  <c:v>59.958318402346343</c:v>
                </c:pt>
                <c:pt idx="23">
                  <c:v>64.677371651634189</c:v>
                </c:pt>
                <c:pt idx="24">
                  <c:v>65.558505369857826</c:v>
                </c:pt>
                <c:pt idx="25">
                  <c:v>69.673299105035426</c:v>
                </c:pt>
                <c:pt idx="26">
                  <c:v>75.538018901380568</c:v>
                </c:pt>
                <c:pt idx="27">
                  <c:v>83.854446200625631</c:v>
                </c:pt>
                <c:pt idx="28">
                  <c:v>92.001098567046512</c:v>
                </c:pt>
                <c:pt idx="29">
                  <c:v>98.353555605163663</c:v>
                </c:pt>
                <c:pt idx="30">
                  <c:v>104.70601264328083</c:v>
                </c:pt>
                <c:pt idx="31">
                  <c:v>111.05846968139798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'3b.ESLag (2)'!$B$2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'3b.ESLag (2)'!$A$4:$A$33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'3b.ESLag (2)'!$B$4:$B$33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28-4137-ACA7-8B8BA46738D3}"/>
            </c:ext>
          </c:extLst>
        </c:ser>
        <c:ser>
          <c:idx val="1"/>
          <c:order val="1"/>
          <c:tx>
            <c:v>Simple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'3b.ESLag (2)'!$A$4:$A$33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'3b.ESLag (2)'!$C$4:$C$32</c:f>
              <c:numCache>
                <c:formatCode>0.00</c:formatCode>
                <c:ptCount val="29"/>
                <c:pt idx="0" formatCode="General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2.25</c:v>
                </c:pt>
                <c:pt idx="4">
                  <c:v>3.125</c:v>
                </c:pt>
                <c:pt idx="5">
                  <c:v>4.0625</c:v>
                </c:pt>
                <c:pt idx="6">
                  <c:v>5.03125</c:v>
                </c:pt>
                <c:pt idx="7">
                  <c:v>6.015625</c:v>
                </c:pt>
                <c:pt idx="8">
                  <c:v>7.0078125</c:v>
                </c:pt>
                <c:pt idx="9">
                  <c:v>8.00390625</c:v>
                </c:pt>
                <c:pt idx="10">
                  <c:v>9.001953125</c:v>
                </c:pt>
                <c:pt idx="11">
                  <c:v>10.0009765625</c:v>
                </c:pt>
                <c:pt idx="12">
                  <c:v>10.50048828125</c:v>
                </c:pt>
                <c:pt idx="13">
                  <c:v>10.750244140625</c:v>
                </c:pt>
                <c:pt idx="14">
                  <c:v>10.8751220703125</c:v>
                </c:pt>
                <c:pt idx="15">
                  <c:v>10.93756103515625</c:v>
                </c:pt>
                <c:pt idx="16">
                  <c:v>10.968780517578125</c:v>
                </c:pt>
                <c:pt idx="17">
                  <c:v>10.984390258789063</c:v>
                </c:pt>
                <c:pt idx="18">
                  <c:v>10.992195129394531</c:v>
                </c:pt>
                <c:pt idx="19">
                  <c:v>10.996097564697266</c:v>
                </c:pt>
                <c:pt idx="20">
                  <c:v>10.498048782348633</c:v>
                </c:pt>
                <c:pt idx="21">
                  <c:v>9.7490243911743164</c:v>
                </c:pt>
                <c:pt idx="22">
                  <c:v>8.8745121955871582</c:v>
                </c:pt>
                <c:pt idx="23">
                  <c:v>7.9372560977935791</c:v>
                </c:pt>
                <c:pt idx="24">
                  <c:v>6.9686280488967896</c:v>
                </c:pt>
                <c:pt idx="25">
                  <c:v>5.9843140244483948</c:v>
                </c:pt>
                <c:pt idx="26">
                  <c:v>4.9921570122241974</c:v>
                </c:pt>
                <c:pt idx="27">
                  <c:v>3.9960785061120987</c:v>
                </c:pt>
                <c:pt idx="28">
                  <c:v>2.9980392530560493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128-4137-ACA7-8B8BA46738D3}"/>
            </c:ext>
          </c:extLst>
        </c:ser>
        <c:ser>
          <c:idx val="2"/>
          <c:order val="2"/>
          <c:tx>
            <c:v>TreAdj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'3b.ESLag (2)'!$A$4:$A$33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'3b.ESLag (2)'!$F$4:$F$32</c:f>
              <c:numCache>
                <c:formatCode>0.000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1.75</c:v>
                </c:pt>
                <c:pt idx="3">
                  <c:v>2.9375</c:v>
                </c:pt>
                <c:pt idx="4">
                  <c:v>4.296875</c:v>
                </c:pt>
                <c:pt idx="5">
                  <c:v>5.65234375</c:v>
                </c:pt>
                <c:pt idx="6">
                  <c:v>6.9169921875</c:v>
                </c:pt>
                <c:pt idx="7">
                  <c:v>8.070068359375</c:v>
                </c:pt>
                <c:pt idx="8">
                  <c:v>9.12908935546875</c:v>
                </c:pt>
                <c:pt idx="9">
                  <c:v>10.126327514648438</c:v>
                </c:pt>
                <c:pt idx="10">
                  <c:v>11.093364715576172</c:v>
                </c:pt>
                <c:pt idx="11">
                  <c:v>12.053542137145996</c:v>
                </c:pt>
                <c:pt idx="12">
                  <c:v>12.270245313644409</c:v>
                </c:pt>
                <c:pt idx="13">
                  <c:v>12.061035573482513</c:v>
                </c:pt>
                <c:pt idx="14">
                  <c:v>11.691171810030937</c:v>
                </c:pt>
                <c:pt idx="15">
                  <c:v>11.333446975797415</c:v>
                </c:pt>
                <c:pt idx="16">
                  <c:v>11.0712228147313</c:v>
                </c:pt>
                <c:pt idx="17">
                  <c:v>10.922305030515417</c:v>
                </c:pt>
                <c:pt idx="18">
                  <c:v>10.867269880778622</c:v>
                </c:pt>
                <c:pt idx="19">
                  <c:v>10.872934835715569</c:v>
                </c:pt>
                <c:pt idx="20">
                  <c:v>10.15753360425515</c:v>
                </c:pt>
                <c:pt idx="21">
                  <c:v>9.010449587461153</c:v>
                </c:pt>
                <c:pt idx="22">
                  <c:v>7.6842951821988663</c:v>
                </c:pt>
                <c:pt idx="23">
                  <c:v>6.3501441840180064</c:v>
                </c:pt>
                <c:pt idx="24">
                  <c:v>5.0955326389230748</c:v>
                </c:pt>
                <c:pt idx="25">
                  <c:v>3.9443437066448404</c:v>
                </c:pt>
                <c:pt idx="26">
                  <c:v>2.882663313844513</c:v>
                </c:pt>
                <c:pt idx="27">
                  <c:v>1.8811572889832211</c:v>
                </c:pt>
                <c:pt idx="28">
                  <c:v>0.91011495430677014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128-4137-ACA7-8B8BA4673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701952"/>
        <c:axId val="1994700288"/>
      </c:scatterChart>
      <c:valAx>
        <c:axId val="199470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700288"/>
        <c:crosses val="autoZero"/>
        <c:crossBetween val="midCat"/>
      </c:valAx>
      <c:valAx>
        <c:axId val="19947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701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ustomXml" Target="../ink/ink1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25701</xdr:colOff>
      <xdr:row>1</xdr:row>
      <xdr:rowOff>175658</xdr:rowOff>
    </xdr:from>
    <xdr:to>
      <xdr:col>19</xdr:col>
      <xdr:colOff>44303</xdr:colOff>
      <xdr:row>36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451" y="386094"/>
          <a:ext cx="7328486" cy="6945941"/>
        </a:xfrm>
        <a:prstGeom prst="rect">
          <a:avLst/>
        </a:prstGeom>
      </xdr:spPr>
    </xdr:pic>
    <xdr:clientData/>
  </xdr:twoCellAnchor>
  <xdr:twoCellAnchor>
    <xdr:from>
      <xdr:col>7</xdr:col>
      <xdr:colOff>122054</xdr:colOff>
      <xdr:row>0</xdr:row>
      <xdr:rowOff>60473</xdr:rowOff>
    </xdr:from>
    <xdr:to>
      <xdr:col>14</xdr:col>
      <xdr:colOff>426411</xdr:colOff>
      <xdr:row>13</xdr:row>
      <xdr:rowOff>169456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110756</xdr:colOff>
      <xdr:row>17</xdr:row>
      <xdr:rowOff>7974</xdr:rowOff>
    </xdr:from>
    <xdr:to>
      <xdr:col>14</xdr:col>
      <xdr:colOff>415113</xdr:colOff>
      <xdr:row>30</xdr:row>
      <xdr:rowOff>27023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404632</xdr:colOff>
      <xdr:row>18</xdr:row>
      <xdr:rowOff>1944</xdr:rowOff>
    </xdr:from>
    <xdr:to>
      <xdr:col>31</xdr:col>
      <xdr:colOff>52566</xdr:colOff>
      <xdr:row>33</xdr:row>
      <xdr:rowOff>62423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438150</xdr:colOff>
          <xdr:row>4</xdr:row>
          <xdr:rowOff>180975</xdr:rowOff>
        </xdr:from>
        <xdr:to>
          <xdr:col>42</xdr:col>
          <xdr:colOff>104775</xdr:colOff>
          <xdr:row>21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39</xdr:col>
      <xdr:colOff>594885</xdr:colOff>
      <xdr:row>18</xdr:row>
      <xdr:rowOff>29602</xdr:rowOff>
    </xdr:from>
    <xdr:to>
      <xdr:col>39</xdr:col>
      <xdr:colOff>595245</xdr:colOff>
      <xdr:row>18</xdr:row>
      <xdr:rowOff>29962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14:cNvPr>
            <xdr14:cNvContentPartPr/>
          </xdr14:nvContentPartPr>
          <xdr14:nvPr macro=""/>
          <xdr14:xfrm>
            <a:off x="24506604" y="382968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2B1535D1-9EFA-448F-9B7D-6D6CC7894EB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4488604" y="381168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0</xdr:row>
      <xdr:rowOff>185737</xdr:rowOff>
    </xdr:from>
    <xdr:to>
      <xdr:col>22</xdr:col>
      <xdr:colOff>371475</xdr:colOff>
      <xdr:row>32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19T03:30:57.486"/>
    </inkml:context>
    <inkml:brush xml:id="br0">
      <inkml:brushProperty name="width" value="0.1" units="cm"/>
      <inkml:brushProperty name="height" value="0.1" units="cm"/>
      <inkml:brushProperty name="color" value="#CC0066"/>
      <inkml:brushProperty name="ignorePressure" value="1"/>
    </inkml:brush>
  </inkml:definitions>
  <inkml:trace contextRef="#ctx0" brushRef="#br0">0 0,'0'0</inkml:trace>
  <inkml:trace contextRef="#ctx0" brushRef="#br0" timeOffset="392.95">0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qk1-dwM2N38" TargetMode="External"/><Relationship Id="rId6" Type="http://schemas.openxmlformats.org/officeDocument/2006/relationships/image" Target="../media/image2.emf"/><Relationship Id="rId5" Type="http://schemas.openxmlformats.org/officeDocument/2006/relationships/package" Target="../embeddings/Microsoft_PowerPoint_Presentation.ppt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sheetPr>
    <tabColor rgb="FFFFFF00"/>
  </sheetPr>
  <dimension ref="A1:BI299"/>
  <sheetViews>
    <sheetView zoomScale="82" zoomScaleNormal="82" workbookViewId="0">
      <selection activeCell="X31" sqref="X31"/>
    </sheetView>
  </sheetViews>
  <sheetFormatPr defaultColWidth="9.140625" defaultRowHeight="15" x14ac:dyDescent="0.25"/>
  <cols>
    <col min="1" max="1" width="4.5703125" style="5" bestFit="1" customWidth="1"/>
    <col min="2" max="2" width="9.7109375" style="5" bestFit="1" customWidth="1"/>
    <col min="3" max="3" width="13" style="5" customWidth="1"/>
    <col min="4" max="4" width="8.7109375" style="5" customWidth="1"/>
    <col min="5" max="5" width="13.140625" style="5" customWidth="1"/>
    <col min="6" max="6" width="9.7109375" style="5" customWidth="1"/>
    <col min="7" max="7" width="10.7109375" style="5" customWidth="1"/>
    <col min="8" max="8" width="7.28515625" style="5" customWidth="1"/>
    <col min="9" max="9" width="8.7109375" style="5" bestFit="1" customWidth="1"/>
    <col min="10" max="10" width="9.140625" style="5"/>
    <col min="11" max="11" width="12.140625" style="5" bestFit="1" customWidth="1"/>
    <col min="12" max="12" width="12.140625" style="5" customWidth="1"/>
    <col min="13" max="13" width="13.85546875" style="5" bestFit="1" customWidth="1"/>
    <col min="14" max="14" width="12.42578125" style="5" bestFit="1" customWidth="1"/>
    <col min="15" max="15" width="12.140625" style="5" bestFit="1" customWidth="1"/>
    <col min="16" max="19" width="9.28515625" style="5" bestFit="1" customWidth="1"/>
    <col min="20" max="21" width="9.140625" style="5"/>
    <col min="22" max="22" width="9.28515625" style="5" bestFit="1" customWidth="1"/>
    <col min="23" max="33" width="9.140625" style="5"/>
    <col min="34" max="34" width="9.140625" style="5" customWidth="1"/>
    <col min="35" max="37" width="9.140625" style="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"/>
  </cols>
  <sheetData>
    <row r="1" spans="1:44" customFormat="1" ht="16.5" thickBot="1" x14ac:dyDescent="0.35">
      <c r="K1" s="5"/>
      <c r="L1" s="14"/>
      <c r="M1" t="s">
        <v>19</v>
      </c>
      <c r="N1" s="5" t="s">
        <v>15</v>
      </c>
      <c r="O1" s="23" t="s">
        <v>16</v>
      </c>
      <c r="P1" s="14">
        <v>0.5</v>
      </c>
      <c r="Q1" s="5" t="s">
        <v>26</v>
      </c>
      <c r="R1" s="48">
        <v>0</v>
      </c>
      <c r="S1" s="5"/>
    </row>
    <row r="2" spans="1:44" ht="17.25" thickBot="1" x14ac:dyDescent="0.35">
      <c r="A2" s="6" t="s">
        <v>3</v>
      </c>
      <c r="B2" s="7" t="s">
        <v>0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</v>
      </c>
      <c r="I2" s="1" t="s">
        <v>12</v>
      </c>
      <c r="J2" s="1" t="s">
        <v>13</v>
      </c>
      <c r="K2" s="1" t="s">
        <v>23</v>
      </c>
      <c r="L2" s="1" t="s">
        <v>5</v>
      </c>
      <c r="M2"/>
      <c r="N2"/>
      <c r="O2"/>
      <c r="P2"/>
      <c r="R2" s="23"/>
      <c r="S2" s="24"/>
      <c r="T2"/>
      <c r="U2"/>
      <c r="V2"/>
      <c r="W2"/>
      <c r="X2"/>
      <c r="Y2"/>
      <c r="Z2"/>
      <c r="AA2"/>
      <c r="AB2"/>
      <c r="AC2"/>
    </row>
    <row r="3" spans="1:44" ht="16.5" x14ac:dyDescent="0.3">
      <c r="A3" s="17">
        <v>1</v>
      </c>
      <c r="B3" s="9">
        <v>19</v>
      </c>
      <c r="C3" s="1">
        <f>B3</f>
        <v>19</v>
      </c>
      <c r="D3" s="15">
        <f>B3-C3</f>
        <v>0</v>
      </c>
      <c r="E3" s="25">
        <f>ABS(D3)</f>
        <v>0</v>
      </c>
      <c r="F3" s="15">
        <f>D3^2</f>
        <v>0</v>
      </c>
      <c r="G3" s="15">
        <f>E3/B3</f>
        <v>0</v>
      </c>
      <c r="H3" s="15">
        <f>AVERAGE(E$3:E3)</f>
        <v>0</v>
      </c>
      <c r="I3" s="15">
        <f>AVERAGE(F$3:F3)</f>
        <v>0</v>
      </c>
      <c r="J3" s="15">
        <f>AVERAGE(G$3:G3)</f>
        <v>0</v>
      </c>
      <c r="K3" s="14">
        <f>SUM(D$3:D3)</f>
        <v>0</v>
      </c>
      <c r="L3" t="str">
        <f>IFERROR(K3/H3,"")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17">
        <v>2</v>
      </c>
      <c r="B4" s="9">
        <v>21</v>
      </c>
      <c r="C4" s="15">
        <f>(1-$P$1)*C3+$P$1*B3+$R$1</f>
        <v>19</v>
      </c>
      <c r="D4" s="15">
        <f t="shared" ref="D4:D30" si="0">B4-C4</f>
        <v>2</v>
      </c>
      <c r="E4" s="25">
        <f t="shared" ref="E4:E30" si="1">ABS(D4)</f>
        <v>2</v>
      </c>
      <c r="F4" s="15">
        <f t="shared" ref="F4:F30" si="2">D4^2</f>
        <v>4</v>
      </c>
      <c r="G4" s="15">
        <f t="shared" ref="G4:G30" si="3">E4/B4</f>
        <v>9.5238095238095233E-2</v>
      </c>
      <c r="H4" s="15">
        <f>AVERAGE(E$3:E4)</f>
        <v>1</v>
      </c>
      <c r="I4" s="15">
        <f>AVERAGE(F$3:F4)</f>
        <v>2</v>
      </c>
      <c r="J4" s="15">
        <f>AVERAGE(G$3:G4)</f>
        <v>4.7619047619047616E-2</v>
      </c>
      <c r="K4" s="14">
        <f>SUM(D$3:D4)</f>
        <v>2</v>
      </c>
      <c r="L4">
        <f t="shared" ref="L4:L30" si="4">IFERROR(K4/H4,"")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17">
        <v>3</v>
      </c>
      <c r="B5" s="9">
        <v>25</v>
      </c>
      <c r="C5" s="15">
        <f t="shared" ref="C5:C30" si="5">(1-$P$1)*C4+$P$1*B4+$R$1</f>
        <v>20</v>
      </c>
      <c r="D5" s="15">
        <f t="shared" si="0"/>
        <v>5</v>
      </c>
      <c r="E5" s="25">
        <f t="shared" si="1"/>
        <v>5</v>
      </c>
      <c r="F5" s="15">
        <f t="shared" si="2"/>
        <v>25</v>
      </c>
      <c r="G5" s="15">
        <f t="shared" si="3"/>
        <v>0.2</v>
      </c>
      <c r="H5" s="15">
        <f>AVERAGE(E$3:E5)</f>
        <v>2.3333333333333335</v>
      </c>
      <c r="I5" s="15">
        <f>AVERAGE(F$3:F5)</f>
        <v>9.6666666666666661</v>
      </c>
      <c r="J5" s="15">
        <f>AVERAGE(G$3:G5)</f>
        <v>9.841269841269841E-2</v>
      </c>
      <c r="K5" s="14">
        <f>SUM(D$3:D5)</f>
        <v>7</v>
      </c>
      <c r="L5">
        <f t="shared" si="4"/>
        <v>3</v>
      </c>
      <c r="M5"/>
      <c r="N5" s="14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17">
        <v>4</v>
      </c>
      <c r="B6" s="9">
        <v>29</v>
      </c>
      <c r="C6" s="15">
        <f t="shared" si="5"/>
        <v>22.5</v>
      </c>
      <c r="D6" s="15">
        <f t="shared" si="0"/>
        <v>6.5</v>
      </c>
      <c r="E6" s="25">
        <f t="shared" si="1"/>
        <v>6.5</v>
      </c>
      <c r="F6" s="15">
        <f t="shared" si="2"/>
        <v>42.25</v>
      </c>
      <c r="G6" s="15">
        <f t="shared" si="3"/>
        <v>0.22413793103448276</v>
      </c>
      <c r="H6" s="15">
        <f>AVERAGE(E$3:E6)</f>
        <v>3.375</v>
      </c>
      <c r="I6" s="15">
        <f>AVERAGE(F$3:F6)</f>
        <v>17.8125</v>
      </c>
      <c r="J6" s="15">
        <f>AVERAGE(G$3:G6)</f>
        <v>0.12984400656814449</v>
      </c>
      <c r="K6" s="14">
        <f>SUM(D$3:D6)</f>
        <v>13.5</v>
      </c>
      <c r="L6">
        <f t="shared" si="4"/>
        <v>4</v>
      </c>
      <c r="M6">
        <f>M3</f>
        <v>0</v>
      </c>
      <c r="N6">
        <f t="dataTable" ref="N6:N16" dt2D="0" dtr="0" r1="P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17">
        <v>5</v>
      </c>
      <c r="B7" s="9">
        <v>30</v>
      </c>
      <c r="C7" s="15">
        <f t="shared" si="5"/>
        <v>25.75</v>
      </c>
      <c r="D7" s="15">
        <f t="shared" si="0"/>
        <v>4.25</v>
      </c>
      <c r="E7" s="25">
        <f t="shared" si="1"/>
        <v>4.25</v>
      </c>
      <c r="F7" s="15">
        <f t="shared" si="2"/>
        <v>18.0625</v>
      </c>
      <c r="G7" s="15">
        <f t="shared" si="3"/>
        <v>0.14166666666666666</v>
      </c>
      <c r="H7" s="15">
        <f>AVERAGE(E$3:E7)</f>
        <v>3.55</v>
      </c>
      <c r="I7" s="15">
        <f>AVERAGE(F$3:F7)</f>
        <v>17.862500000000001</v>
      </c>
      <c r="J7" s="15">
        <f>AVERAGE(G$3:G7)</f>
        <v>0.13220853858784892</v>
      </c>
      <c r="K7" s="14">
        <f>SUM(D$3:D7)</f>
        <v>17.75</v>
      </c>
      <c r="L7">
        <f t="shared" si="4"/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17">
        <v>6</v>
      </c>
      <c r="B8" s="9">
        <v>35</v>
      </c>
      <c r="C8" s="15">
        <f t="shared" si="5"/>
        <v>27.875</v>
      </c>
      <c r="D8" s="15">
        <f t="shared" si="0"/>
        <v>7.125</v>
      </c>
      <c r="E8" s="25">
        <f t="shared" si="1"/>
        <v>7.125</v>
      </c>
      <c r="F8" s="15">
        <f t="shared" si="2"/>
        <v>50.765625</v>
      </c>
      <c r="G8" s="15">
        <f t="shared" si="3"/>
        <v>0.20357142857142857</v>
      </c>
      <c r="H8" s="15">
        <f>AVERAGE(E$3:E8)</f>
        <v>4.145833333333333</v>
      </c>
      <c r="I8" s="15">
        <f>AVERAGE(F$3:F8)</f>
        <v>23.346354166666668</v>
      </c>
      <c r="J8" s="15">
        <f>AVERAGE(G$3:G8)</f>
        <v>0.14410235358511217</v>
      </c>
      <c r="K8" s="14">
        <f>SUM(D$3:D8)</f>
        <v>24.875</v>
      </c>
      <c r="L8">
        <f t="shared" si="4"/>
        <v>6</v>
      </c>
      <c r="M8">
        <f t="shared" ref="M8:M16" si="6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17">
        <v>7</v>
      </c>
      <c r="B9" s="9">
        <v>35</v>
      </c>
      <c r="C9" s="15">
        <f t="shared" si="5"/>
        <v>31.4375</v>
      </c>
      <c r="D9" s="15">
        <f t="shared" si="0"/>
        <v>3.5625</v>
      </c>
      <c r="E9" s="25">
        <f t="shared" si="1"/>
        <v>3.5625</v>
      </c>
      <c r="F9" s="15">
        <f t="shared" si="2"/>
        <v>12.69140625</v>
      </c>
      <c r="G9" s="15">
        <f t="shared" si="3"/>
        <v>0.10178571428571428</v>
      </c>
      <c r="H9" s="15">
        <f>AVERAGE(E$3:E9)</f>
        <v>4.0625</v>
      </c>
      <c r="I9" s="15">
        <f>AVERAGE(F$3:F9)</f>
        <v>21.82421875</v>
      </c>
      <c r="J9" s="15">
        <f>AVERAGE(G$3:G9)</f>
        <v>0.1380571193994839</v>
      </c>
      <c r="K9" s="14">
        <f>SUM(D$3:D9)</f>
        <v>28.4375</v>
      </c>
      <c r="L9">
        <f t="shared" si="4"/>
        <v>7</v>
      </c>
      <c r="M9">
        <f t="shared" si="6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17">
        <v>8</v>
      </c>
      <c r="B10" s="9">
        <v>36</v>
      </c>
      <c r="C10" s="15">
        <f t="shared" si="5"/>
        <v>33.21875</v>
      </c>
      <c r="D10" s="15">
        <f t="shared" si="0"/>
        <v>2.78125</v>
      </c>
      <c r="E10" s="25">
        <f t="shared" si="1"/>
        <v>2.78125</v>
      </c>
      <c r="F10" s="15">
        <f t="shared" si="2"/>
        <v>7.7353515625</v>
      </c>
      <c r="G10" s="15">
        <f t="shared" si="3"/>
        <v>7.7256944444444448E-2</v>
      </c>
      <c r="H10" s="15">
        <f>AVERAGE(E$3:E10)</f>
        <v>3.90234375</v>
      </c>
      <c r="I10" s="15">
        <f>AVERAGE(F$3:F10)</f>
        <v>20.0631103515625</v>
      </c>
      <c r="J10" s="15">
        <f>AVERAGE(G$3:G10)</f>
        <v>0.13045709753010398</v>
      </c>
      <c r="K10" s="14">
        <f>SUM(D$3:D10)</f>
        <v>31.21875</v>
      </c>
      <c r="L10">
        <f t="shared" si="4"/>
        <v>8</v>
      </c>
      <c r="M10">
        <f t="shared" si="6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17">
        <v>9</v>
      </c>
      <c r="B11" s="9">
        <v>36</v>
      </c>
      <c r="C11" s="15">
        <f t="shared" si="5"/>
        <v>34.609375</v>
      </c>
      <c r="D11" s="15">
        <f t="shared" si="0"/>
        <v>1.390625</v>
      </c>
      <c r="E11" s="25">
        <f t="shared" si="1"/>
        <v>1.390625</v>
      </c>
      <c r="F11" s="15">
        <f t="shared" si="2"/>
        <v>1.933837890625</v>
      </c>
      <c r="G11" s="15">
        <f t="shared" si="3"/>
        <v>3.8628472222222224E-2</v>
      </c>
      <c r="H11" s="15">
        <f>AVERAGE(E$3:E11)</f>
        <v>3.6232638888888888</v>
      </c>
      <c r="I11" s="15">
        <f>AVERAGE(F$3:F11)</f>
        <v>18.048746744791668</v>
      </c>
      <c r="J11" s="15">
        <f>AVERAGE(G$3:G11)</f>
        <v>0.12025391694033935</v>
      </c>
      <c r="K11" s="14">
        <f>SUM(D$3:D11)</f>
        <v>32.609375</v>
      </c>
      <c r="L11">
        <f t="shared" si="4"/>
        <v>9</v>
      </c>
      <c r="M11">
        <f t="shared" si="6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17">
        <v>10</v>
      </c>
      <c r="B12" s="9">
        <v>37</v>
      </c>
      <c r="C12" s="15">
        <f t="shared" si="5"/>
        <v>35.3046875</v>
      </c>
      <c r="D12" s="15">
        <f t="shared" si="0"/>
        <v>1.6953125</v>
      </c>
      <c r="E12" s="25">
        <f t="shared" si="1"/>
        <v>1.6953125</v>
      </c>
      <c r="F12" s="15">
        <f t="shared" si="2"/>
        <v>2.87408447265625</v>
      </c>
      <c r="G12" s="15">
        <f t="shared" si="3"/>
        <v>4.5819256756756757E-2</v>
      </c>
      <c r="H12" s="15">
        <f>AVERAGE(E$3:E12)</f>
        <v>3.4304687500000002</v>
      </c>
      <c r="I12" s="15">
        <f>AVERAGE(F$3:F12)</f>
        <v>16.531280517578125</v>
      </c>
      <c r="J12" s="15">
        <f>AVERAGE(G$3:G12)</f>
        <v>0.1128104509219811</v>
      </c>
      <c r="K12" s="14">
        <f>SUM(D$3:D12)</f>
        <v>34.3046875</v>
      </c>
      <c r="L12">
        <f t="shared" si="4"/>
        <v>10</v>
      </c>
      <c r="M12">
        <f t="shared" si="6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17">
        <v>11</v>
      </c>
      <c r="B13" s="9">
        <v>39</v>
      </c>
      <c r="C13" s="15">
        <f t="shared" si="5"/>
        <v>36.15234375</v>
      </c>
      <c r="D13" s="15">
        <f t="shared" si="0"/>
        <v>2.84765625</v>
      </c>
      <c r="E13" s="25">
        <f t="shared" si="1"/>
        <v>2.84765625</v>
      </c>
      <c r="F13" s="15">
        <f t="shared" si="2"/>
        <v>8.1091461181640625</v>
      </c>
      <c r="G13" s="15">
        <f t="shared" si="3"/>
        <v>7.3016826923076927E-2</v>
      </c>
      <c r="H13" s="15">
        <f>AVERAGE(E$3:E13)</f>
        <v>3.3774857954545454</v>
      </c>
      <c r="I13" s="15">
        <f>AVERAGE(F$3:F13)</f>
        <v>15.765631935813211</v>
      </c>
      <c r="J13" s="15">
        <f>AVERAGE(G$3:G13)</f>
        <v>0.10919284874026253</v>
      </c>
      <c r="K13" s="14">
        <f>SUM(D$3:D13)</f>
        <v>37.15234375</v>
      </c>
      <c r="L13">
        <f t="shared" si="4"/>
        <v>11</v>
      </c>
      <c r="M13">
        <f t="shared" si="6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17">
        <v>12</v>
      </c>
      <c r="B14" s="9">
        <v>41</v>
      </c>
      <c r="C14" s="15">
        <f t="shared" si="5"/>
        <v>37.576171875</v>
      </c>
      <c r="D14" s="15">
        <f t="shared" si="0"/>
        <v>3.423828125</v>
      </c>
      <c r="E14" s="25">
        <f t="shared" si="1"/>
        <v>3.423828125</v>
      </c>
      <c r="F14" s="15">
        <f t="shared" si="2"/>
        <v>11.722599029541016</v>
      </c>
      <c r="G14" s="15">
        <f t="shared" si="3"/>
        <v>8.3508003048780491E-2</v>
      </c>
      <c r="H14" s="15">
        <f>AVERAGE(E$3:E14)</f>
        <v>3.38134765625</v>
      </c>
      <c r="I14" s="15">
        <f>AVERAGE(F$3:F14)</f>
        <v>15.428712526957193</v>
      </c>
      <c r="J14" s="15">
        <f>AVERAGE(G$3:G14)</f>
        <v>0.10705244493263903</v>
      </c>
      <c r="K14" s="14">
        <f>SUM(D$3:D14)</f>
        <v>40.576171875</v>
      </c>
      <c r="L14">
        <f t="shared" si="4"/>
        <v>12</v>
      </c>
      <c r="M14">
        <f t="shared" si="6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17">
        <v>13</v>
      </c>
      <c r="B15" s="9">
        <v>42</v>
      </c>
      <c r="C15" s="15">
        <f t="shared" si="5"/>
        <v>39.2880859375</v>
      </c>
      <c r="D15" s="15">
        <f t="shared" si="0"/>
        <v>2.7119140625</v>
      </c>
      <c r="E15" s="25">
        <f t="shared" si="1"/>
        <v>2.7119140625</v>
      </c>
      <c r="F15" s="15">
        <f t="shared" si="2"/>
        <v>7.3544778823852539</v>
      </c>
      <c r="G15" s="15">
        <f t="shared" si="3"/>
        <v>6.4569382440476192E-2</v>
      </c>
      <c r="H15" s="15">
        <f>AVERAGE(E$3:E15)</f>
        <v>3.3298527644230771</v>
      </c>
      <c r="I15" s="15">
        <f>AVERAGE(F$3:F15)</f>
        <v>14.807617554297813</v>
      </c>
      <c r="J15" s="15">
        <f>AVERAGE(G$3:G15)</f>
        <v>0.10378451704862651</v>
      </c>
      <c r="K15" s="14">
        <f>SUM(D$3:D15)</f>
        <v>43.2880859375</v>
      </c>
      <c r="L15">
        <f t="shared" si="4"/>
        <v>13</v>
      </c>
      <c r="M15">
        <f t="shared" si="6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17">
        <v>14</v>
      </c>
      <c r="B16" s="9">
        <v>43</v>
      </c>
      <c r="C16" s="15">
        <f t="shared" si="5"/>
        <v>40.64404296875</v>
      </c>
      <c r="D16" s="15">
        <f t="shared" si="0"/>
        <v>2.35595703125</v>
      </c>
      <c r="E16" s="25">
        <f t="shared" si="1"/>
        <v>2.35595703125</v>
      </c>
      <c r="F16" s="15">
        <f t="shared" si="2"/>
        <v>5.5505335330963135</v>
      </c>
      <c r="G16" s="15">
        <f t="shared" si="3"/>
        <v>5.4789698401162788E-2</v>
      </c>
      <c r="H16" s="15">
        <f>AVERAGE(E$3:E16)</f>
        <v>3.2602887834821428</v>
      </c>
      <c r="I16" s="15">
        <f>AVERAGE(F$3:F16)</f>
        <v>14.146397267069135</v>
      </c>
      <c r="J16" s="15">
        <f>AVERAGE(G$3:G16)</f>
        <v>0.10028488714523624</v>
      </c>
      <c r="K16" s="14">
        <f>SUM(D$3:D16)</f>
        <v>45.64404296875</v>
      </c>
      <c r="L16">
        <f t="shared" si="4"/>
        <v>14</v>
      </c>
      <c r="M16">
        <f t="shared" si="6"/>
        <v>0.99999999999999989</v>
      </c>
      <c r="N16" s="2">
        <v>5.1457719634889369E-2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E16" s="8"/>
      <c r="AF16" s="8"/>
      <c r="AG16" s="8"/>
      <c r="AH16" s="8"/>
      <c r="AI16" s="8"/>
      <c r="AJ16" s="8"/>
      <c r="AK16" s="8"/>
      <c r="AL16" s="2"/>
      <c r="AM16" s="2"/>
      <c r="AN16" s="2"/>
      <c r="AO16" s="2"/>
      <c r="AP16" s="2"/>
      <c r="AQ16" s="2"/>
      <c r="AR16" s="2"/>
    </row>
    <row r="17" spans="1:61" ht="16.5" x14ac:dyDescent="0.3">
      <c r="A17" s="17">
        <v>15</v>
      </c>
      <c r="B17" s="9">
        <v>45</v>
      </c>
      <c r="C17" s="15">
        <f t="shared" si="5"/>
        <v>41.822021484375</v>
      </c>
      <c r="D17" s="15">
        <f t="shared" si="0"/>
        <v>3.177978515625</v>
      </c>
      <c r="E17" s="25">
        <f t="shared" si="1"/>
        <v>3.177978515625</v>
      </c>
      <c r="F17" s="15">
        <f t="shared" si="2"/>
        <v>10.099547445774078</v>
      </c>
      <c r="G17" s="15">
        <f t="shared" si="3"/>
        <v>7.0621744791666663E-2</v>
      </c>
      <c r="H17" s="15">
        <f>AVERAGE(E$3:E17)</f>
        <v>3.2548014322916665</v>
      </c>
      <c r="I17" s="15">
        <f>AVERAGE(F$3:F17)</f>
        <v>13.876607278982798</v>
      </c>
      <c r="J17" s="15">
        <f>AVERAGE(G$3:G17)</f>
        <v>9.8307344321664936E-2</v>
      </c>
      <c r="K17" s="14">
        <f>SUM(D$3:D17)</f>
        <v>48.822021484375</v>
      </c>
      <c r="L17">
        <f t="shared" si="4"/>
        <v>15</v>
      </c>
      <c r="M17"/>
      <c r="N17" s="8">
        <f>MIN(N6:N16)</f>
        <v>5.1457719634889369E-2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2"/>
      <c r="AM17" s="2"/>
      <c r="AN17" s="2"/>
      <c r="AO17" s="2"/>
      <c r="AP17" s="2"/>
      <c r="AQ17" s="2"/>
      <c r="AR17" s="2"/>
    </row>
    <row r="18" spans="1:61" ht="16.5" x14ac:dyDescent="0.3">
      <c r="A18" s="17">
        <v>16</v>
      </c>
      <c r="B18" s="9">
        <v>48</v>
      </c>
      <c r="C18" s="15">
        <f t="shared" si="5"/>
        <v>43.4110107421875</v>
      </c>
      <c r="D18" s="15">
        <f t="shared" si="0"/>
        <v>4.5889892578125</v>
      </c>
      <c r="E18" s="25">
        <f t="shared" si="1"/>
        <v>4.5889892578125</v>
      </c>
      <c r="F18" s="15">
        <f t="shared" si="2"/>
        <v>21.05882240831852</v>
      </c>
      <c r="G18" s="15">
        <f t="shared" si="3"/>
        <v>9.560394287109375E-2</v>
      </c>
      <c r="H18" s="15">
        <f>AVERAGE(E$3:E18)</f>
        <v>3.3381881713867188</v>
      </c>
      <c r="I18" s="15">
        <f>AVERAGE(F$3:F18)</f>
        <v>14.325495724566281</v>
      </c>
      <c r="J18" s="15">
        <f>AVERAGE(G$3:G18)</f>
        <v>9.813838173100424E-2</v>
      </c>
      <c r="K18" s="14">
        <f>SUM(D$3:D18)</f>
        <v>53.4110107421875</v>
      </c>
      <c r="L18">
        <f t="shared" si="4"/>
        <v>16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2"/>
      <c r="AM18" s="2"/>
      <c r="AN18" s="2"/>
      <c r="AO18" s="2"/>
      <c r="AP18" s="2"/>
      <c r="AQ18" s="2"/>
      <c r="AR18" s="2"/>
    </row>
    <row r="19" spans="1:61" ht="16.5" x14ac:dyDescent="0.3">
      <c r="A19" s="17">
        <v>17</v>
      </c>
      <c r="B19" s="9">
        <v>49</v>
      </c>
      <c r="C19" s="15">
        <f>(1-$P$1)*C18+$P$1*B18+$R$1</f>
        <v>45.70550537109375</v>
      </c>
      <c r="D19" s="15">
        <f t="shared" si="0"/>
        <v>3.29449462890625</v>
      </c>
      <c r="E19" s="25">
        <f t="shared" si="1"/>
        <v>3.29449462890625</v>
      </c>
      <c r="F19" s="15">
        <f t="shared" si="2"/>
        <v>10.85369485989213</v>
      </c>
      <c r="G19" s="15">
        <f t="shared" si="3"/>
        <v>6.7234584263392863E-2</v>
      </c>
      <c r="H19" s="15">
        <f>AVERAGE(E$3:E19)</f>
        <v>3.3356179630055145</v>
      </c>
      <c r="I19" s="15">
        <f>AVERAGE(F$3:F19)</f>
        <v>14.12127214429133</v>
      </c>
      <c r="J19" s="15">
        <f>AVERAGE(G$3:G19)</f>
        <v>9.6320511291732983E-2</v>
      </c>
      <c r="K19" s="14">
        <f>SUM(D$3:D19)</f>
        <v>56.70550537109375</v>
      </c>
      <c r="L19">
        <f t="shared" si="4"/>
        <v>17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2"/>
      <c r="AM19" s="2"/>
      <c r="AN19" s="2"/>
      <c r="AO19" s="2"/>
      <c r="AP19" s="2"/>
      <c r="AQ19" s="2"/>
      <c r="AR19" s="2"/>
    </row>
    <row r="20" spans="1:61" ht="16.5" x14ac:dyDescent="0.3">
      <c r="A20" s="17">
        <v>18</v>
      </c>
      <c r="B20" s="9">
        <v>50</v>
      </c>
      <c r="C20" s="15">
        <f t="shared" si="5"/>
        <v>47.352752685546875</v>
      </c>
      <c r="D20" s="15">
        <f t="shared" si="0"/>
        <v>2.647247314453125</v>
      </c>
      <c r="E20" s="25">
        <f t="shared" si="1"/>
        <v>2.647247314453125</v>
      </c>
      <c r="F20" s="15">
        <f t="shared" si="2"/>
        <v>7.0079183438792825</v>
      </c>
      <c r="G20" s="15">
        <f t="shared" si="3"/>
        <v>5.2944946289062503E-2</v>
      </c>
      <c r="H20" s="15">
        <f>AVERAGE(E$3:E20)</f>
        <v>3.2973751491970487</v>
      </c>
      <c r="I20" s="15">
        <f>AVERAGE(F$3:F20)</f>
        <v>13.726085822046217</v>
      </c>
      <c r="J20" s="15">
        <f>AVERAGE(G$3:G20)</f>
        <v>9.3910757680473508E-2</v>
      </c>
      <c r="K20" s="14">
        <f>SUM(D$3:D20)</f>
        <v>59.352752685546875</v>
      </c>
      <c r="L20">
        <f t="shared" si="4"/>
        <v>18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2"/>
      <c r="AM20" s="2"/>
      <c r="AN20" s="2"/>
      <c r="AO20" s="2"/>
      <c r="AP20" s="2"/>
      <c r="AQ20" s="2"/>
      <c r="AR20" s="2"/>
    </row>
    <row r="21" spans="1:61" ht="16.5" x14ac:dyDescent="0.3">
      <c r="A21" s="17">
        <v>19</v>
      </c>
      <c r="B21" s="9">
        <v>50</v>
      </c>
      <c r="C21" s="15">
        <f t="shared" si="5"/>
        <v>48.676376342773438</v>
      </c>
      <c r="D21" s="15">
        <f t="shared" si="0"/>
        <v>1.3236236572265625</v>
      </c>
      <c r="E21" s="25">
        <f t="shared" si="1"/>
        <v>1.3236236572265625</v>
      </c>
      <c r="F21" s="15">
        <f t="shared" si="2"/>
        <v>1.7519795859698206</v>
      </c>
      <c r="G21" s="15">
        <f t="shared" si="3"/>
        <v>2.6472473144531251E-2</v>
      </c>
      <c r="H21" s="15">
        <f>AVERAGE(E$3:E21)</f>
        <v>3.1934934917249178</v>
      </c>
      <c r="I21" s="15">
        <f>AVERAGE(F$3:F21)</f>
        <v>13.095869704357986</v>
      </c>
      <c r="J21" s="15">
        <f>AVERAGE(G$3:G21)</f>
        <v>9.036137428384497E-2</v>
      </c>
      <c r="K21" s="14">
        <f>SUM(D$3:D21)</f>
        <v>60.676376342773438</v>
      </c>
      <c r="L21">
        <f t="shared" si="4"/>
        <v>19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2"/>
      <c r="AM21" s="2"/>
      <c r="AN21" s="2"/>
      <c r="AO21" s="2"/>
      <c r="AP21" s="2"/>
      <c r="AQ21" s="2"/>
      <c r="AR21" s="2"/>
    </row>
    <row r="22" spans="1:61" ht="16.5" x14ac:dyDescent="0.3">
      <c r="A22" s="17">
        <v>20</v>
      </c>
      <c r="B22" s="9">
        <v>55</v>
      </c>
      <c r="C22" s="15">
        <f t="shared" si="5"/>
        <v>49.338188171386719</v>
      </c>
      <c r="D22" s="15">
        <f t="shared" si="0"/>
        <v>5.6618118286132813</v>
      </c>
      <c r="E22" s="25">
        <f t="shared" si="1"/>
        <v>5.6618118286132813</v>
      </c>
      <c r="F22" s="15">
        <f t="shared" si="2"/>
        <v>32.056113182625268</v>
      </c>
      <c r="G22" s="15">
        <f t="shared" si="3"/>
        <v>0.10294203324751421</v>
      </c>
      <c r="H22" s="15">
        <f>AVERAGE(E$3:E22)</f>
        <v>3.316909408569336</v>
      </c>
      <c r="I22" s="15">
        <f>AVERAGE(F$3:F22)</f>
        <v>14.04388187827135</v>
      </c>
      <c r="J22" s="15">
        <f>AVERAGE(G$3:G22)</f>
        <v>9.099040723202842E-2</v>
      </c>
      <c r="K22" s="14">
        <f>SUM(D$3:D22)</f>
        <v>66.338188171386719</v>
      </c>
      <c r="L22">
        <f t="shared" si="4"/>
        <v>20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2"/>
      <c r="AM22" s="2"/>
      <c r="AN22" s="2"/>
      <c r="AO22" s="2"/>
      <c r="AP22" s="2"/>
      <c r="AQ22" s="2"/>
      <c r="AR22" s="2"/>
    </row>
    <row r="23" spans="1:61" ht="16.5" x14ac:dyDescent="0.3">
      <c r="A23" s="17">
        <v>21</v>
      </c>
      <c r="B23" s="9">
        <v>55</v>
      </c>
      <c r="C23" s="15">
        <f t="shared" si="5"/>
        <v>52.169094085693359</v>
      </c>
      <c r="D23" s="15">
        <f t="shared" si="0"/>
        <v>2.8309059143066406</v>
      </c>
      <c r="E23" s="25">
        <f t="shared" si="1"/>
        <v>2.8309059143066406</v>
      </c>
      <c r="F23" s="15">
        <f t="shared" si="2"/>
        <v>8.0140282956563169</v>
      </c>
      <c r="G23" s="15">
        <f t="shared" si="3"/>
        <v>5.1471016623757103E-2</v>
      </c>
      <c r="H23" s="15">
        <f>AVERAGE(E$3:E23)</f>
        <v>3.2937663850330172</v>
      </c>
      <c r="I23" s="15">
        <f>AVERAGE(F$3:F23)</f>
        <v>13.75674599338492</v>
      </c>
      <c r="J23" s="15">
        <f>AVERAGE(G$3:G23)</f>
        <v>8.9108531488777412E-2</v>
      </c>
      <c r="K23" s="14">
        <f>SUM(D$3:D23)</f>
        <v>69.169094085693359</v>
      </c>
      <c r="L23">
        <f t="shared" si="4"/>
        <v>21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"/>
      <c r="AM23" s="2"/>
      <c r="AN23" s="2"/>
      <c r="AO23" s="2"/>
      <c r="AP23" s="2"/>
      <c r="AQ23" s="2"/>
      <c r="AR23" s="2"/>
    </row>
    <row r="24" spans="1:61" ht="16.5" x14ac:dyDescent="0.3">
      <c r="A24" s="17">
        <v>22</v>
      </c>
      <c r="B24" s="9">
        <v>58</v>
      </c>
      <c r="C24" s="15">
        <f t="shared" si="5"/>
        <v>53.58454704284668</v>
      </c>
      <c r="D24" s="15">
        <f t="shared" si="0"/>
        <v>4.4154529571533203</v>
      </c>
      <c r="E24" s="25">
        <f t="shared" si="1"/>
        <v>4.4154529571533203</v>
      </c>
      <c r="F24" s="15">
        <f t="shared" si="2"/>
        <v>19.496224816834001</v>
      </c>
      <c r="G24" s="15">
        <f t="shared" si="3"/>
        <v>7.6128499261264138E-2</v>
      </c>
      <c r="H24" s="15">
        <f>AVERAGE(E$3:E24)</f>
        <v>3.3447521383112129</v>
      </c>
      <c r="I24" s="15">
        <f>AVERAGE(F$3:F24)</f>
        <v>14.017631394450786</v>
      </c>
      <c r="J24" s="15">
        <f>AVERAGE(G$3:G24)</f>
        <v>8.8518530023890443E-2</v>
      </c>
      <c r="K24" s="14">
        <f>SUM(D$3:D24)</f>
        <v>73.58454704284668</v>
      </c>
      <c r="L24">
        <f t="shared" si="4"/>
        <v>22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2"/>
      <c r="AM24" s="2"/>
      <c r="AN24" s="2"/>
      <c r="AO24" s="2"/>
      <c r="AP24" s="2"/>
      <c r="AQ24" s="2"/>
      <c r="AR24" s="2"/>
    </row>
    <row r="25" spans="1:61" ht="16.5" x14ac:dyDescent="0.3">
      <c r="A25" s="17">
        <v>23</v>
      </c>
      <c r="B25" s="9">
        <v>62</v>
      </c>
      <c r="C25" s="15">
        <f t="shared" si="5"/>
        <v>55.79227352142334</v>
      </c>
      <c r="D25" s="15">
        <f t="shared" si="0"/>
        <v>6.2077264785766602</v>
      </c>
      <c r="E25" s="25">
        <f t="shared" si="1"/>
        <v>6.2077264785766602</v>
      </c>
      <c r="F25" s="15">
        <f t="shared" si="2"/>
        <v>38.535868032821782</v>
      </c>
      <c r="G25" s="15">
        <f t="shared" si="3"/>
        <v>0.1001246206222042</v>
      </c>
      <c r="H25" s="15">
        <f>AVERAGE(E$3:E25)</f>
        <v>3.469229283540145</v>
      </c>
      <c r="I25" s="15">
        <f>AVERAGE(F$3:F25)</f>
        <v>15.083641683075612</v>
      </c>
      <c r="J25" s="15">
        <f>AVERAGE(G$3:G25)</f>
        <v>8.902314265859973E-2</v>
      </c>
      <c r="K25" s="14">
        <f>SUM(D$3:D25)</f>
        <v>79.79227352142334</v>
      </c>
      <c r="L25">
        <f t="shared" si="4"/>
        <v>23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"/>
      <c r="AM25" s="2"/>
      <c r="AN25" s="2"/>
      <c r="AO25" s="2"/>
      <c r="AP25" s="2"/>
      <c r="AQ25" s="2"/>
      <c r="AR25" s="2"/>
    </row>
    <row r="26" spans="1:61" ht="16.5" x14ac:dyDescent="0.3">
      <c r="A26" s="17">
        <v>24</v>
      </c>
      <c r="B26" s="9">
        <v>63</v>
      </c>
      <c r="C26" s="15">
        <f t="shared" si="5"/>
        <v>58.89613676071167</v>
      </c>
      <c r="D26" s="15">
        <f t="shared" si="0"/>
        <v>4.1038632392883301</v>
      </c>
      <c r="E26" s="25">
        <f t="shared" si="1"/>
        <v>4.1038632392883301</v>
      </c>
      <c r="F26" s="15">
        <f t="shared" si="2"/>
        <v>16.841693486782106</v>
      </c>
      <c r="G26" s="15">
        <f t="shared" si="3"/>
        <v>6.5140686337909995E-2</v>
      </c>
      <c r="H26" s="15">
        <f>AVERAGE(E$3:E26)</f>
        <v>3.4956723650296531</v>
      </c>
      <c r="I26" s="15">
        <f>AVERAGE(F$3:F26)</f>
        <v>15.156893841563383</v>
      </c>
      <c r="J26" s="15">
        <f>AVERAGE(G$3:G26)</f>
        <v>8.8028040311904324E-2</v>
      </c>
      <c r="K26" s="14">
        <f>SUM(D$3:D26)</f>
        <v>83.89613676071167</v>
      </c>
      <c r="L26">
        <f t="shared" si="4"/>
        <v>24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2"/>
      <c r="AM26" s="2"/>
      <c r="AN26" s="2"/>
      <c r="AO26" s="2"/>
      <c r="AP26" s="2"/>
      <c r="AQ26" s="2"/>
      <c r="AR26" s="2"/>
    </row>
    <row r="27" spans="1:61" ht="16.5" x14ac:dyDescent="0.3">
      <c r="A27" s="17">
        <v>25</v>
      </c>
      <c r="B27" s="9">
        <v>67</v>
      </c>
      <c r="C27" s="15">
        <f t="shared" si="5"/>
        <v>60.948068380355835</v>
      </c>
      <c r="D27" s="15">
        <f t="shared" si="0"/>
        <v>6.051931619644165</v>
      </c>
      <c r="E27" s="25">
        <f t="shared" si="1"/>
        <v>6.051931619644165</v>
      </c>
      <c r="F27" s="15">
        <f t="shared" si="2"/>
        <v>36.625876328848847</v>
      </c>
      <c r="G27" s="15">
        <f t="shared" si="3"/>
        <v>9.0327337606629324E-2</v>
      </c>
      <c r="H27" s="15">
        <f>AVERAGE(E$3:E27)</f>
        <v>3.5979227352142336</v>
      </c>
      <c r="I27" s="15">
        <f>AVERAGE(F$3:F27)</f>
        <v>16.015653141054802</v>
      </c>
      <c r="J27" s="15">
        <f>AVERAGE(G$3:G27)</f>
        <v>8.8120012203693324E-2</v>
      </c>
      <c r="K27" s="14">
        <f>SUM(D$3:D27)</f>
        <v>89.948068380355835</v>
      </c>
      <c r="L27">
        <f t="shared" si="4"/>
        <v>25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"/>
      <c r="AM27" s="2"/>
      <c r="AN27" s="2"/>
      <c r="AO27" s="2"/>
      <c r="AP27" s="2"/>
      <c r="AQ27" s="2"/>
      <c r="AR27" s="2"/>
    </row>
    <row r="28" spans="1:61" ht="16.5" x14ac:dyDescent="0.3">
      <c r="A28" s="17">
        <v>26</v>
      </c>
      <c r="B28" s="9">
        <v>72</v>
      </c>
      <c r="C28" s="15">
        <f t="shared" si="5"/>
        <v>63.974034190177917</v>
      </c>
      <c r="D28" s="15">
        <f t="shared" si="0"/>
        <v>8.0259658098220825</v>
      </c>
      <c r="E28" s="25">
        <f t="shared" si="1"/>
        <v>8.0259658098220825</v>
      </c>
      <c r="F28" s="15">
        <f t="shared" si="2"/>
        <v>64.416127180433037</v>
      </c>
      <c r="G28" s="15">
        <f t="shared" si="3"/>
        <v>0.11147174735864003</v>
      </c>
      <c r="H28" s="15">
        <f>AVERAGE(E$3:E28)</f>
        <v>3.7682320842376122</v>
      </c>
      <c r="I28" s="15">
        <f>AVERAGE(F$3:F28)</f>
        <v>17.877209834877043</v>
      </c>
      <c r="J28" s="15">
        <f>AVERAGE(G$3:G28)</f>
        <v>8.9018155863498968E-2</v>
      </c>
      <c r="K28" s="14">
        <f>SUM(D$3:D28)</f>
        <v>97.974034190177917</v>
      </c>
      <c r="L28">
        <f t="shared" si="4"/>
        <v>26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2"/>
      <c r="AM28" s="2"/>
      <c r="AN28" s="2"/>
      <c r="AO28" s="2"/>
      <c r="AP28" s="2"/>
      <c r="AQ28" s="2"/>
      <c r="AR28" s="2"/>
    </row>
    <row r="29" spans="1:61" ht="16.5" x14ac:dyDescent="0.3">
      <c r="A29" s="17">
        <v>27</v>
      </c>
      <c r="B29" s="9">
        <v>79</v>
      </c>
      <c r="C29" s="15">
        <f t="shared" si="5"/>
        <v>67.987017095088959</v>
      </c>
      <c r="D29" s="15">
        <f t="shared" si="0"/>
        <v>11.012982904911041</v>
      </c>
      <c r="E29" s="25">
        <f t="shared" si="1"/>
        <v>11.012982904911041</v>
      </c>
      <c r="F29" s="15">
        <f t="shared" si="2"/>
        <v>121.28579246386283</v>
      </c>
      <c r="G29" s="15">
        <f t="shared" si="3"/>
        <v>0.13940484689760813</v>
      </c>
      <c r="H29" s="15">
        <f>AVERAGE(E$3:E29)</f>
        <v>4.0365561887069985</v>
      </c>
      <c r="I29" s="15">
        <f>AVERAGE(F$3:F29)</f>
        <v>21.707157339654291</v>
      </c>
      <c r="J29" s="15">
        <f>AVERAGE(G$3:G29)</f>
        <v>9.0884329605503023E-2</v>
      </c>
      <c r="K29" s="14">
        <f>SUM(D$3:D29)</f>
        <v>108.98701709508896</v>
      </c>
      <c r="L29">
        <f t="shared" si="4"/>
        <v>27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"/>
      <c r="AM29" s="2"/>
      <c r="AN29" s="2"/>
      <c r="AO29" s="2"/>
      <c r="AP29" s="2"/>
      <c r="AQ29" s="2"/>
      <c r="AR29" s="2"/>
    </row>
    <row r="30" spans="1:61" ht="16.5" x14ac:dyDescent="0.3">
      <c r="A30" s="17">
        <v>28</v>
      </c>
      <c r="B30" s="9">
        <v>86</v>
      </c>
      <c r="C30" s="15">
        <f t="shared" si="5"/>
        <v>73.493508547544479</v>
      </c>
      <c r="D30" s="15">
        <f t="shared" si="0"/>
        <v>12.506491452455521</v>
      </c>
      <c r="E30" s="25">
        <f t="shared" si="1"/>
        <v>12.506491452455521</v>
      </c>
      <c r="F30" s="15">
        <f t="shared" si="2"/>
        <v>156.41232845034301</v>
      </c>
      <c r="G30" s="15">
        <f t="shared" si="3"/>
        <v>0.14542431921459908</v>
      </c>
      <c r="H30" s="15">
        <f>AVERAGE(E$3:E30)</f>
        <v>4.3390538766980171</v>
      </c>
      <c r="I30" s="15">
        <f>AVERAGE(F$3:F30)</f>
        <v>26.518056307893175</v>
      </c>
      <c r="J30" s="15">
        <f>AVERAGE(G$3:G30)</f>
        <v>9.2832186377256445E-2</v>
      </c>
      <c r="K30" s="14">
        <f>SUM(D$3:D30)</f>
        <v>121.49350854754448</v>
      </c>
      <c r="L30">
        <f t="shared" si="4"/>
        <v>28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2"/>
      <c r="AM30" s="2"/>
      <c r="AN30" s="2"/>
      <c r="AO30" s="2"/>
      <c r="AP30" s="2"/>
      <c r="AQ30" s="2"/>
      <c r="AR30" s="2"/>
    </row>
    <row r="31" spans="1:61" ht="16.5" x14ac:dyDescent="0.3">
      <c r="A31" s="16">
        <v>29</v>
      </c>
      <c r="B31"/>
      <c r="C31" s="15">
        <f>C30</f>
        <v>73.493508547544479</v>
      </c>
      <c r="D31" s="19"/>
      <c r="E31" s="19"/>
      <c r="F31" s="19"/>
      <c r="G31" s="15"/>
      <c r="H31"/>
      <c r="I31" s="8"/>
      <c r="J31" s="8"/>
      <c r="K31" s="14"/>
      <c r="L31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2"/>
      <c r="AM31" s="2"/>
      <c r="AN31" s="2"/>
      <c r="AO31" s="2"/>
      <c r="AP31" s="2"/>
      <c r="AQ31" s="2"/>
      <c r="AR31" s="2"/>
      <c r="BE31"/>
      <c r="BF31"/>
      <c r="BG31"/>
      <c r="BH31"/>
      <c r="BI31"/>
    </row>
    <row r="32" spans="1:61" ht="16.5" x14ac:dyDescent="0.3">
      <c r="A32" s="10">
        <v>30</v>
      </c>
      <c r="B32"/>
      <c r="C32" s="15">
        <f t="shared" ref="C32:C34" si="7">C31</f>
        <v>73.493508547544479</v>
      </c>
      <c r="D32" s="13"/>
      <c r="E32" s="8"/>
      <c r="F32" s="13"/>
      <c r="G32" s="8"/>
      <c r="H32" s="8"/>
      <c r="I32" s="8"/>
      <c r="J32" s="8"/>
      <c r="K32" s="14"/>
      <c r="L32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"/>
      <c r="AM32" s="2"/>
      <c r="AN32" s="2"/>
      <c r="AO32" s="2"/>
      <c r="AP32" s="2"/>
      <c r="AQ32" s="2"/>
      <c r="AR32" s="2"/>
      <c r="BE32"/>
      <c r="BF32"/>
      <c r="BG32"/>
      <c r="BH32"/>
      <c r="BI32"/>
    </row>
    <row r="33" spans="1:61" ht="16.5" x14ac:dyDescent="0.3">
      <c r="A33" s="10">
        <v>31</v>
      </c>
      <c r="B33"/>
      <c r="C33" s="15">
        <f t="shared" si="7"/>
        <v>73.493508547544479</v>
      </c>
      <c r="D33" s="8"/>
      <c r="E33" s="20"/>
      <c r="F33" s="8"/>
      <c r="G33" s="8"/>
      <c r="H33" s="8"/>
      <c r="I33" s="8"/>
      <c r="J33" s="8"/>
      <c r="K33" s="8"/>
      <c r="L3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"/>
      <c r="AM33" s="2"/>
      <c r="AN33" s="2"/>
      <c r="AO33" s="2"/>
      <c r="AP33" s="2"/>
      <c r="AQ33" s="2"/>
      <c r="AR33" s="2"/>
      <c r="BE33"/>
      <c r="BF33"/>
      <c r="BG33"/>
      <c r="BH33"/>
      <c r="BI33"/>
    </row>
    <row r="34" spans="1:61" ht="16.5" x14ac:dyDescent="0.3">
      <c r="A34" s="10">
        <v>32</v>
      </c>
      <c r="B34"/>
      <c r="C34" s="15">
        <f t="shared" si="7"/>
        <v>73.493508547544479</v>
      </c>
      <c r="D34" s="8"/>
      <c r="E34" s="8"/>
      <c r="F34" s="8"/>
      <c r="G34" s="8"/>
      <c r="H34" s="8"/>
      <c r="I34" s="8"/>
      <c r="J34" s="8"/>
      <c r="K34" s="8"/>
      <c r="L34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"/>
      <c r="AM34" s="2"/>
      <c r="AN34" s="2"/>
      <c r="AO34" s="2"/>
      <c r="AP34" s="2"/>
      <c r="AQ34" s="2"/>
      <c r="AR34" s="2"/>
      <c r="BE34"/>
      <c r="BF34"/>
      <c r="BG34"/>
      <c r="BH34"/>
      <c r="BI34"/>
    </row>
    <row r="35" spans="1:61" x14ac:dyDescent="0.25">
      <c r="A35"/>
      <c r="B35"/>
      <c r="C35" s="21"/>
      <c r="D35" s="2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"/>
      <c r="AM35" s="2"/>
      <c r="AN35" s="2"/>
      <c r="AO35" s="2"/>
      <c r="AP35" s="2"/>
      <c r="AQ35" s="2"/>
      <c r="AR35" s="2"/>
      <c r="BE35"/>
      <c r="BF35"/>
      <c r="BG35"/>
      <c r="BH35"/>
      <c r="BI35"/>
    </row>
    <row r="36" spans="1:61" x14ac:dyDescent="0.25">
      <c r="A36"/>
      <c r="B36"/>
      <c r="C36" s="21"/>
      <c r="D36" s="2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"/>
      <c r="AM36" s="2"/>
      <c r="AN36" s="2"/>
      <c r="AO36" s="2"/>
      <c r="AP36" s="2"/>
      <c r="AQ36" s="2"/>
      <c r="AR36" s="2"/>
      <c r="BE36"/>
      <c r="BF36"/>
      <c r="BG36"/>
      <c r="BH36"/>
      <c r="BI36"/>
    </row>
    <row r="37" spans="1:61" x14ac:dyDescent="0.25">
      <c r="A37"/>
      <c r="B37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"/>
      <c r="AM37" s="2"/>
      <c r="AN37" s="2"/>
      <c r="AO37" s="2"/>
      <c r="AP37" s="2"/>
      <c r="AQ37" s="2"/>
      <c r="AR37" s="2"/>
      <c r="BE37"/>
      <c r="BF37"/>
      <c r="BG37"/>
      <c r="BH37"/>
      <c r="BI37"/>
    </row>
    <row r="38" spans="1:61" x14ac:dyDescent="0.25">
      <c r="A38"/>
      <c r="B38"/>
      <c r="C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"/>
      <c r="AM38" s="2"/>
      <c r="AN38" s="2"/>
      <c r="AO38" s="2"/>
      <c r="AP38" s="2"/>
      <c r="AQ38" s="2"/>
      <c r="AR38" s="2"/>
      <c r="BE38"/>
      <c r="BF38"/>
      <c r="BG38"/>
      <c r="BH38"/>
      <c r="BI38"/>
    </row>
    <row r="39" spans="1:61" x14ac:dyDescent="0.25">
      <c r="A39"/>
      <c r="B39"/>
      <c r="C39" s="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"/>
      <c r="AM39" s="2"/>
      <c r="AN39" s="2"/>
      <c r="AO39" s="2"/>
      <c r="AP39" s="2"/>
      <c r="AQ39" s="2"/>
      <c r="AR39" s="2"/>
      <c r="BE39"/>
      <c r="BF39"/>
      <c r="BG39"/>
      <c r="BH39"/>
      <c r="BI39"/>
    </row>
    <row r="40" spans="1:61" x14ac:dyDescent="0.25">
      <c r="A40"/>
      <c r="B40"/>
      <c r="C40" s="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"/>
      <c r="AM40" s="2"/>
      <c r="AN40" s="2"/>
      <c r="AO40" s="2"/>
      <c r="AP40" s="2"/>
      <c r="AQ40" s="2"/>
      <c r="AR40" s="2"/>
      <c r="BE40"/>
      <c r="BF40"/>
      <c r="BG40"/>
      <c r="BH40"/>
      <c r="BI40"/>
    </row>
    <row r="41" spans="1:61" x14ac:dyDescent="0.25">
      <c r="A41"/>
      <c r="B41"/>
      <c r="C41" s="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"/>
      <c r="AM41" s="2"/>
      <c r="AN41" s="2"/>
      <c r="AO41" s="2"/>
      <c r="AP41" s="2"/>
      <c r="AQ41" s="2"/>
      <c r="AR41" s="2"/>
      <c r="BE41"/>
      <c r="BF41"/>
      <c r="BG41"/>
      <c r="BH41"/>
      <c r="BI41"/>
    </row>
    <row r="42" spans="1:61" x14ac:dyDescent="0.25">
      <c r="A42"/>
      <c r="B42"/>
      <c r="C42" s="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2"/>
      <c r="AM42" s="2"/>
      <c r="AN42" s="2"/>
      <c r="AO42" s="2"/>
      <c r="AP42" s="2"/>
      <c r="AQ42" s="2"/>
      <c r="AR42" s="2"/>
      <c r="BE42"/>
      <c r="BF42"/>
      <c r="BG42"/>
      <c r="BH42"/>
      <c r="BI42"/>
    </row>
    <row r="43" spans="1:61" x14ac:dyDescent="0.25">
      <c r="A43"/>
      <c r="B43"/>
      <c r="C43" s="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2"/>
      <c r="AM43" s="2"/>
      <c r="AN43" s="2"/>
      <c r="AO43" s="2"/>
      <c r="AP43" s="2"/>
      <c r="AQ43" s="2"/>
      <c r="AR43" s="2"/>
      <c r="BE43"/>
      <c r="BF43"/>
      <c r="BG43"/>
      <c r="BH43"/>
      <c r="BI43"/>
    </row>
    <row r="44" spans="1:61" x14ac:dyDescent="0.25">
      <c r="A44"/>
      <c r="B44"/>
      <c r="C44" s="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"/>
      <c r="AM44" s="2"/>
      <c r="AN44" s="2"/>
      <c r="AO44" s="2"/>
      <c r="AP44" s="2"/>
      <c r="AQ44" s="2"/>
      <c r="AR44" s="2"/>
      <c r="BE44"/>
      <c r="BF44"/>
      <c r="BG44"/>
      <c r="BH44"/>
      <c r="BI44"/>
    </row>
    <row r="45" spans="1:61" x14ac:dyDescent="0.25">
      <c r="A45"/>
      <c r="B45"/>
      <c r="C45" s="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2"/>
      <c r="AM45" s="2"/>
      <c r="AN45" s="2"/>
      <c r="AO45" s="2"/>
      <c r="AP45" s="2"/>
      <c r="AQ45" s="2"/>
      <c r="AR45" s="2"/>
      <c r="BE45"/>
      <c r="BF45"/>
      <c r="BG45"/>
      <c r="BH45"/>
      <c r="BI45"/>
    </row>
    <row r="46" spans="1:61" x14ac:dyDescent="0.25">
      <c r="A46"/>
      <c r="B46"/>
      <c r="C46" s="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"/>
      <c r="AM46" s="2"/>
      <c r="AN46" s="2"/>
      <c r="AO46" s="2"/>
      <c r="AP46" s="2"/>
      <c r="AQ46" s="2"/>
      <c r="AR46" s="2"/>
      <c r="BE46"/>
      <c r="BF46"/>
      <c r="BG46"/>
      <c r="BH46"/>
      <c r="BI46"/>
    </row>
    <row r="47" spans="1:61" x14ac:dyDescent="0.25">
      <c r="A47"/>
      <c r="B47"/>
      <c r="C47" s="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2"/>
      <c r="AM47" s="2"/>
      <c r="AN47" s="2"/>
      <c r="AO47" s="2"/>
      <c r="AP47" s="2"/>
      <c r="AQ47" s="2"/>
      <c r="AR47" s="2"/>
      <c r="BE47"/>
      <c r="BF47"/>
      <c r="BG47"/>
      <c r="BH47"/>
      <c r="BI47"/>
    </row>
    <row r="48" spans="1:61" x14ac:dyDescent="0.25">
      <c r="A48"/>
      <c r="B48"/>
      <c r="C48" s="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2"/>
      <c r="AM48" s="2"/>
      <c r="AN48" s="2"/>
      <c r="AO48" s="2"/>
      <c r="AP48" s="2"/>
      <c r="AQ48" s="2"/>
      <c r="AR48" s="2"/>
      <c r="BE48"/>
      <c r="BF48"/>
      <c r="BG48"/>
      <c r="BH48"/>
      <c r="BI48"/>
    </row>
    <row r="49" spans="1:61" x14ac:dyDescent="0.25">
      <c r="A49"/>
      <c r="B49"/>
      <c r="C49" s="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2"/>
      <c r="AM49" s="2"/>
      <c r="AN49" s="2"/>
      <c r="AO49" s="2"/>
      <c r="AP49" s="2"/>
      <c r="AQ49" s="2"/>
      <c r="AR49" s="2"/>
      <c r="BE49"/>
      <c r="BF49"/>
      <c r="BG49"/>
      <c r="BH49"/>
      <c r="BI49"/>
    </row>
    <row r="50" spans="1:61" x14ac:dyDescent="0.25">
      <c r="A50"/>
      <c r="B50"/>
      <c r="C50" s="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"/>
      <c r="AM50" s="2"/>
      <c r="AN50" s="2"/>
      <c r="AO50" s="2"/>
      <c r="AP50" s="2"/>
      <c r="AQ50" s="2"/>
      <c r="AR50" s="2"/>
      <c r="BE50"/>
      <c r="BF50"/>
      <c r="BG50"/>
      <c r="BH50"/>
      <c r="BI50"/>
    </row>
    <row r="51" spans="1:61" x14ac:dyDescent="0.25">
      <c r="A51"/>
      <c r="B51"/>
      <c r="C51" s="2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"/>
      <c r="AM51" s="2"/>
      <c r="AN51" s="2"/>
      <c r="AO51" s="2"/>
      <c r="AP51" s="2"/>
      <c r="AQ51" s="2"/>
      <c r="AR51" s="2"/>
      <c r="BE51"/>
      <c r="BF51"/>
      <c r="BG51"/>
      <c r="BH51"/>
      <c r="BI51"/>
    </row>
    <row r="52" spans="1:61" x14ac:dyDescent="0.25">
      <c r="A52"/>
      <c r="B52"/>
      <c r="C52" s="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"/>
      <c r="AM52" s="2"/>
      <c r="AN52" s="2"/>
      <c r="AO52" s="2"/>
      <c r="AP52" s="2"/>
      <c r="AQ52" s="2"/>
      <c r="AR52" s="2"/>
      <c r="BE52"/>
      <c r="BF52"/>
      <c r="BG52"/>
      <c r="BH52"/>
      <c r="BI52"/>
    </row>
    <row r="53" spans="1:61" x14ac:dyDescent="0.25">
      <c r="A53"/>
      <c r="B53"/>
      <c r="C53" s="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2"/>
      <c r="AM53" s="2"/>
      <c r="AN53" s="2"/>
      <c r="AO53" s="2"/>
      <c r="AP53" s="2"/>
      <c r="AQ53" s="2"/>
      <c r="AR53" s="2"/>
      <c r="BE53"/>
      <c r="BF53"/>
      <c r="BG53"/>
      <c r="BH53"/>
      <c r="BI53"/>
    </row>
    <row r="54" spans="1:61" x14ac:dyDescent="0.25">
      <c r="A54"/>
      <c r="B54"/>
      <c r="C54" s="2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2"/>
      <c r="AM54" s="2"/>
      <c r="AN54" s="2"/>
      <c r="AO54" s="2"/>
      <c r="AP54" s="2"/>
      <c r="AQ54" s="2"/>
      <c r="AR54" s="2"/>
      <c r="BE54"/>
      <c r="BF54"/>
      <c r="BG54"/>
      <c r="BH54"/>
      <c r="BI54"/>
    </row>
    <row r="55" spans="1:61" x14ac:dyDescent="0.25">
      <c r="A55"/>
      <c r="B55"/>
      <c r="C55" s="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2"/>
      <c r="AM55" s="2"/>
      <c r="AN55" s="2"/>
      <c r="AO55" s="2"/>
      <c r="AP55" s="2"/>
      <c r="AQ55" s="2"/>
      <c r="AR55" s="2"/>
      <c r="BE55"/>
      <c r="BF55"/>
      <c r="BG55"/>
      <c r="BH55"/>
      <c r="BI55"/>
    </row>
    <row r="56" spans="1:61" x14ac:dyDescent="0.25">
      <c r="A56"/>
      <c r="B56"/>
      <c r="C56" s="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2"/>
      <c r="AM56" s="2"/>
      <c r="AN56" s="2"/>
      <c r="AO56" s="2"/>
      <c r="AP56" s="2"/>
      <c r="AQ56" s="2"/>
      <c r="AR56" s="2"/>
      <c r="BE56"/>
      <c r="BF56"/>
      <c r="BG56"/>
      <c r="BH56"/>
      <c r="BI56"/>
    </row>
    <row r="57" spans="1:61" x14ac:dyDescent="0.25">
      <c r="A57"/>
      <c r="B57"/>
      <c r="C57" s="2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2"/>
      <c r="AM57" s="2"/>
      <c r="AN57" s="2"/>
      <c r="AO57" s="2"/>
      <c r="AP57" s="2"/>
      <c r="AQ57" s="2"/>
      <c r="AR57" s="2"/>
      <c r="BE57"/>
      <c r="BF57"/>
      <c r="BG57"/>
      <c r="BH57"/>
      <c r="BI57"/>
    </row>
    <row r="58" spans="1:61" x14ac:dyDescent="0.25">
      <c r="A58"/>
      <c r="B58"/>
      <c r="C58" s="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2"/>
      <c r="AM58" s="2"/>
      <c r="AN58" s="2"/>
      <c r="AO58" s="2"/>
      <c r="AP58" s="2"/>
      <c r="AQ58" s="2"/>
      <c r="AR58" s="2"/>
      <c r="BE58"/>
      <c r="BF58"/>
      <c r="BG58"/>
      <c r="BH58"/>
      <c r="BI58"/>
    </row>
    <row r="59" spans="1:61" x14ac:dyDescent="0.25">
      <c r="A59"/>
      <c r="B59"/>
      <c r="C59" s="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2"/>
      <c r="AM59" s="2"/>
      <c r="AN59" s="2"/>
      <c r="AO59" s="2"/>
      <c r="AP59" s="2"/>
      <c r="AQ59" s="2"/>
      <c r="AR59" s="2"/>
      <c r="BE59"/>
      <c r="BF59"/>
      <c r="BG59"/>
      <c r="BH59"/>
      <c r="BI59"/>
    </row>
    <row r="60" spans="1:61" x14ac:dyDescent="0.25">
      <c r="A60"/>
      <c r="B60"/>
      <c r="C60" s="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2"/>
      <c r="AM60" s="2"/>
      <c r="AN60" s="2"/>
      <c r="AO60" s="2"/>
      <c r="AP60" s="2"/>
      <c r="AQ60" s="2"/>
      <c r="AR60" s="2"/>
      <c r="BE60"/>
      <c r="BF60"/>
      <c r="BG60"/>
      <c r="BH60"/>
      <c r="BI60"/>
    </row>
    <row r="61" spans="1:61" x14ac:dyDescent="0.25">
      <c r="A61"/>
      <c r="B61"/>
      <c r="C61" s="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2"/>
      <c r="AM61" s="2"/>
      <c r="AN61" s="2"/>
      <c r="AO61" s="2"/>
      <c r="AP61" s="2"/>
      <c r="AQ61" s="2"/>
      <c r="AR61" s="2"/>
      <c r="BE61"/>
      <c r="BF61"/>
      <c r="BG61"/>
      <c r="BH61"/>
      <c r="BI61"/>
    </row>
    <row r="62" spans="1:61" x14ac:dyDescent="0.25">
      <c r="A62"/>
      <c r="B62"/>
      <c r="C62" s="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2"/>
      <c r="AM62" s="2"/>
      <c r="AN62" s="2"/>
      <c r="AO62" s="2"/>
      <c r="AP62" s="2"/>
      <c r="AQ62" s="2"/>
      <c r="AR62" s="2"/>
      <c r="BE62"/>
      <c r="BF62"/>
      <c r="BG62"/>
      <c r="BH62"/>
      <c r="BI62"/>
    </row>
    <row r="63" spans="1:61" x14ac:dyDescent="0.25">
      <c r="A63"/>
      <c r="B63"/>
      <c r="C63" s="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2"/>
      <c r="AM63" s="2"/>
      <c r="AN63" s="2"/>
      <c r="AO63" s="2"/>
      <c r="AP63" s="2"/>
      <c r="AQ63" s="2"/>
      <c r="AR63" s="2"/>
      <c r="BE63"/>
      <c r="BF63"/>
      <c r="BG63"/>
      <c r="BH63"/>
      <c r="BI63"/>
    </row>
    <row r="64" spans="1:61" x14ac:dyDescent="0.25">
      <c r="A64"/>
      <c r="B64"/>
      <c r="C64" s="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2"/>
      <c r="AM64" s="2"/>
      <c r="AN64" s="2"/>
      <c r="AO64" s="2"/>
      <c r="AP64" s="2"/>
      <c r="AQ64" s="2"/>
      <c r="AR64" s="2"/>
      <c r="BE64"/>
      <c r="BF64"/>
      <c r="BG64"/>
      <c r="BH64"/>
      <c r="BI64"/>
    </row>
    <row r="65" spans="1:61" x14ac:dyDescent="0.25">
      <c r="A65"/>
      <c r="B65"/>
      <c r="C65" s="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2"/>
      <c r="AM65" s="2"/>
      <c r="AN65" s="2"/>
      <c r="AO65" s="2"/>
      <c r="AP65" s="2"/>
      <c r="AQ65" s="2"/>
      <c r="AR65" s="2"/>
      <c r="BE65"/>
      <c r="BF65"/>
      <c r="BG65"/>
      <c r="BH65"/>
      <c r="BI65"/>
    </row>
    <row r="66" spans="1:61" x14ac:dyDescent="0.25">
      <c r="A66"/>
      <c r="B66"/>
      <c r="C66" s="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2"/>
      <c r="AM66" s="2"/>
      <c r="AN66" s="2"/>
      <c r="AO66" s="2"/>
      <c r="AP66" s="2"/>
      <c r="AQ66" s="2"/>
      <c r="AR66" s="2"/>
      <c r="BE66"/>
      <c r="BF66"/>
      <c r="BG66"/>
      <c r="BH66"/>
      <c r="BI66"/>
    </row>
    <row r="67" spans="1:61" x14ac:dyDescent="0.25">
      <c r="A67"/>
      <c r="B67"/>
      <c r="C67" s="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2"/>
      <c r="AM67" s="2"/>
      <c r="AN67" s="2"/>
      <c r="AO67" s="2"/>
      <c r="AP67" s="2"/>
      <c r="AQ67" s="2"/>
      <c r="AR67" s="2"/>
      <c r="BE67"/>
      <c r="BF67"/>
      <c r="BG67"/>
      <c r="BH67"/>
      <c r="BI67"/>
    </row>
    <row r="68" spans="1:61" x14ac:dyDescent="0.25">
      <c r="A68"/>
      <c r="B68"/>
      <c r="C68" s="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2"/>
      <c r="AM68" s="2"/>
      <c r="AN68" s="2"/>
      <c r="AO68" s="2"/>
      <c r="AP68" s="2"/>
      <c r="AQ68" s="2"/>
      <c r="AR68" s="2"/>
      <c r="BE68"/>
      <c r="BF68"/>
      <c r="BG68"/>
      <c r="BH68"/>
      <c r="BI68"/>
    </row>
    <row r="69" spans="1:61" x14ac:dyDescent="0.25">
      <c r="A69"/>
      <c r="B69"/>
      <c r="C69" s="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2"/>
      <c r="AM69" s="2"/>
      <c r="AN69" s="2"/>
      <c r="AO69" s="2"/>
      <c r="AP69" s="2"/>
      <c r="AQ69" s="2"/>
      <c r="AR69" s="2"/>
      <c r="BE69"/>
      <c r="BF69"/>
      <c r="BG69"/>
      <c r="BH69"/>
      <c r="BI69"/>
    </row>
    <row r="70" spans="1:61" x14ac:dyDescent="0.25">
      <c r="A70"/>
      <c r="B70"/>
      <c r="C70" s="2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2"/>
      <c r="AM70" s="2"/>
      <c r="AN70" s="2"/>
      <c r="AO70" s="2"/>
      <c r="AP70" s="2"/>
      <c r="AQ70" s="2"/>
      <c r="AR70" s="2"/>
      <c r="BE70"/>
      <c r="BF70"/>
      <c r="BG70"/>
      <c r="BH70"/>
      <c r="BI70"/>
    </row>
    <row r="71" spans="1:61" x14ac:dyDescent="0.25">
      <c r="A71"/>
      <c r="B71"/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2"/>
      <c r="AM71" s="2"/>
      <c r="AN71" s="2"/>
      <c r="AO71" s="2"/>
      <c r="AP71" s="2"/>
      <c r="AQ71" s="2"/>
      <c r="AR71" s="2"/>
      <c r="BE71"/>
      <c r="BF71"/>
      <c r="BG71"/>
      <c r="BH71"/>
      <c r="BI71"/>
    </row>
    <row r="72" spans="1:61" x14ac:dyDescent="0.25">
      <c r="A72"/>
      <c r="B72"/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2"/>
      <c r="AM72" s="2"/>
      <c r="AN72" s="2"/>
      <c r="AO72" s="2"/>
      <c r="AP72" s="2"/>
      <c r="AQ72" s="2"/>
      <c r="AR72" s="2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BE78"/>
      <c r="BF78"/>
      <c r="BG78"/>
      <c r="BH78"/>
      <c r="BI78"/>
    </row>
    <row r="79" spans="1:61" ht="16.5" x14ac:dyDescent="0.3">
      <c r="A79"/>
      <c r="B79"/>
      <c r="C7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BE79"/>
      <c r="BF79"/>
      <c r="BG79"/>
      <c r="BH79"/>
      <c r="BI79"/>
    </row>
    <row r="80" spans="1:61" ht="16.5" x14ac:dyDescent="0.3">
      <c r="A80"/>
      <c r="B80"/>
      <c r="C80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BE80"/>
      <c r="BF80"/>
      <c r="BG80"/>
      <c r="BH80"/>
      <c r="BI80"/>
    </row>
    <row r="81" spans="1:61" ht="16.5" x14ac:dyDescent="0.3">
      <c r="A81"/>
      <c r="B81"/>
      <c r="C81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BE81"/>
      <c r="BF81"/>
      <c r="BG81"/>
      <c r="BH81"/>
      <c r="BI81"/>
    </row>
    <row r="82" spans="1:61" ht="16.5" x14ac:dyDescent="0.3">
      <c r="A82"/>
      <c r="B82"/>
      <c r="C82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BE82"/>
      <c r="BF82"/>
      <c r="BG82"/>
      <c r="BH82"/>
      <c r="BI82"/>
    </row>
    <row r="83" spans="1:61" ht="16.5" x14ac:dyDescent="0.3">
      <c r="A83"/>
      <c r="B83"/>
      <c r="C8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BE83"/>
      <c r="BF83"/>
      <c r="BG83"/>
      <c r="BH83"/>
      <c r="BI83"/>
    </row>
    <row r="84" spans="1:61" ht="16.5" x14ac:dyDescent="0.3">
      <c r="A84"/>
      <c r="B84"/>
      <c r="C8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BE84"/>
      <c r="BF84"/>
      <c r="BG84"/>
      <c r="BH84"/>
      <c r="BI84"/>
    </row>
    <row r="85" spans="1:61" ht="16.5" x14ac:dyDescent="0.3">
      <c r="A85"/>
      <c r="B85"/>
      <c r="C85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BE85"/>
      <c r="BF85"/>
      <c r="BG85"/>
      <c r="BH85"/>
      <c r="BI85"/>
    </row>
    <row r="86" spans="1:61" ht="16.5" x14ac:dyDescent="0.3">
      <c r="A86"/>
      <c r="B86"/>
      <c r="C86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BE86"/>
      <c r="BF86"/>
      <c r="BG86"/>
      <c r="BH86"/>
      <c r="BI86"/>
    </row>
    <row r="87" spans="1:61" ht="16.5" x14ac:dyDescent="0.3">
      <c r="A87"/>
      <c r="B87"/>
      <c r="C87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61" ht="16.5" x14ac:dyDescent="0.3">
      <c r="A88"/>
      <c r="B88"/>
      <c r="C88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61" ht="16.5" x14ac:dyDescent="0.3">
      <c r="A89"/>
      <c r="B89"/>
      <c r="C8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3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FB58-90A7-4749-B332-CD45207CE782}">
  <sheetPr>
    <tabColor rgb="FF92D050"/>
  </sheetPr>
  <dimension ref="A1:T35"/>
  <sheetViews>
    <sheetView zoomScale="86" zoomScaleNormal="86" workbookViewId="0">
      <selection activeCell="V29" sqref="V29"/>
    </sheetView>
  </sheetViews>
  <sheetFormatPr defaultRowHeight="15" x14ac:dyDescent="0.25"/>
  <cols>
    <col min="2" max="2" width="9.85546875" bestFit="1" customWidth="1"/>
    <col min="3" max="3" width="11.85546875" customWidth="1"/>
    <col min="4" max="4" width="13.85546875" customWidth="1"/>
    <col min="5" max="5" width="15.7109375" bestFit="1" customWidth="1"/>
  </cols>
  <sheetData>
    <row r="1" spans="1:10" ht="16.5" thickBot="1" x14ac:dyDescent="0.3">
      <c r="A1" s="41"/>
      <c r="B1" s="41"/>
      <c r="D1" s="64" t="s">
        <v>38</v>
      </c>
      <c r="E1" s="65">
        <v>0.5</v>
      </c>
      <c r="H1">
        <v>0</v>
      </c>
    </row>
    <row r="2" spans="1:10" ht="16.5" thickBot="1" x14ac:dyDescent="0.3">
      <c r="A2" s="40" t="s">
        <v>22</v>
      </c>
      <c r="B2" s="40" t="s">
        <v>34</v>
      </c>
      <c r="C2" s="71" t="s">
        <v>42</v>
      </c>
      <c r="H2">
        <v>0.1</v>
      </c>
    </row>
    <row r="3" spans="1:10" ht="15.75" x14ac:dyDescent="0.25">
      <c r="A3" s="38">
        <v>1</v>
      </c>
      <c r="B3" s="38">
        <v>1</v>
      </c>
      <c r="C3" s="57">
        <v>1</v>
      </c>
      <c r="F3" s="14"/>
      <c r="I3" s="61">
        <f>C16</f>
        <v>1.666748046875</v>
      </c>
    </row>
    <row r="4" spans="1:10" ht="15.75" x14ac:dyDescent="0.25">
      <c r="A4" s="38">
        <v>2</v>
      </c>
      <c r="B4" s="38">
        <v>2</v>
      </c>
      <c r="C4" s="58">
        <f t="shared" ref="C4:C14" si="0">(1-$E$1)*C3+$E$1*B3</f>
        <v>1</v>
      </c>
      <c r="F4" s="14"/>
      <c r="H4">
        <f>H1</f>
        <v>0</v>
      </c>
      <c r="I4">
        <f t="dataTable" ref="I4:I14" dt2D="0" dtr="0" r1="E1"/>
        <v>5.5</v>
      </c>
    </row>
    <row r="5" spans="1:10" ht="15.75" x14ac:dyDescent="0.25">
      <c r="A5" s="38">
        <v>3</v>
      </c>
      <c r="B5" s="38">
        <v>3</v>
      </c>
      <c r="C5" s="58">
        <f t="shared" si="0"/>
        <v>1.5</v>
      </c>
      <c r="F5" s="14"/>
      <c r="H5">
        <f>H4+$H$2</f>
        <v>0.1</v>
      </c>
      <c r="I5">
        <v>4.0202461373416662</v>
      </c>
    </row>
    <row r="6" spans="1:10" ht="15.75" x14ac:dyDescent="0.25">
      <c r="A6" s="38">
        <v>4</v>
      </c>
      <c r="B6" s="38">
        <v>4</v>
      </c>
      <c r="C6" s="58">
        <f t="shared" si="0"/>
        <v>2.25</v>
      </c>
      <c r="F6" s="14"/>
      <c r="H6">
        <f t="shared" ref="H6:H14" si="1">H5+$H$2</f>
        <v>0.2</v>
      </c>
      <c r="I6">
        <v>3.0598322431999994</v>
      </c>
    </row>
    <row r="7" spans="1:10" ht="15.75" x14ac:dyDescent="0.25">
      <c r="A7" s="38">
        <v>5</v>
      </c>
      <c r="B7" s="38">
        <v>5</v>
      </c>
      <c r="C7" s="58">
        <f t="shared" si="0"/>
        <v>3.125</v>
      </c>
      <c r="F7" s="14"/>
      <c r="H7">
        <f t="shared" si="1"/>
        <v>0.30000000000000004</v>
      </c>
      <c r="I7">
        <v>2.4202234140749996</v>
      </c>
    </row>
    <row r="8" spans="1:10" ht="15.75" x14ac:dyDescent="0.25">
      <c r="A8" s="38">
        <v>6</v>
      </c>
      <c r="B8" s="38">
        <v>6</v>
      </c>
      <c r="C8" s="58">
        <f t="shared" si="0"/>
        <v>4.0625</v>
      </c>
      <c r="F8" s="14"/>
      <c r="H8">
        <f t="shared" si="1"/>
        <v>0.4</v>
      </c>
      <c r="I8">
        <v>1.9803004074666666</v>
      </c>
    </row>
    <row r="9" spans="1:10" ht="15.75" x14ac:dyDescent="0.25">
      <c r="A9" s="38">
        <v>7</v>
      </c>
      <c r="B9" s="38">
        <v>7</v>
      </c>
      <c r="C9" s="58">
        <f t="shared" si="0"/>
        <v>5.03125</v>
      </c>
      <c r="F9" s="14"/>
      <c r="H9">
        <f t="shared" si="1"/>
        <v>0.5</v>
      </c>
      <c r="I9">
        <v>1.666748046875</v>
      </c>
    </row>
    <row r="10" spans="1:10" ht="15.75" x14ac:dyDescent="0.25">
      <c r="A10" s="38">
        <v>8</v>
      </c>
      <c r="B10" s="38">
        <v>8</v>
      </c>
      <c r="C10" s="58">
        <f t="shared" si="0"/>
        <v>6.015625</v>
      </c>
      <c r="F10" s="14"/>
      <c r="H10">
        <f t="shared" si="1"/>
        <v>0.6</v>
      </c>
      <c r="I10">
        <v>1.4351890688</v>
      </c>
    </row>
    <row r="11" spans="1:10" ht="15.75" x14ac:dyDescent="0.25">
      <c r="A11" s="38">
        <v>9</v>
      </c>
      <c r="B11" s="38">
        <v>9</v>
      </c>
      <c r="C11" s="58">
        <f t="shared" si="0"/>
        <v>7.0078125</v>
      </c>
      <c r="F11" s="14"/>
      <c r="H11">
        <f t="shared" si="1"/>
        <v>0.7</v>
      </c>
      <c r="I11">
        <v>1.2585034917416669</v>
      </c>
    </row>
    <row r="12" spans="1:10" ht="15.75" x14ac:dyDescent="0.25">
      <c r="A12" s="38">
        <v>10</v>
      </c>
      <c r="B12" s="38">
        <v>10</v>
      </c>
      <c r="C12" s="58">
        <f t="shared" si="0"/>
        <v>8.00390625</v>
      </c>
      <c r="F12" s="14"/>
      <c r="H12">
        <f t="shared" si="1"/>
        <v>0.79999999999999993</v>
      </c>
      <c r="I12">
        <v>1.1197916672000001</v>
      </c>
    </row>
    <row r="13" spans="1:10" ht="15.75" x14ac:dyDescent="0.25">
      <c r="A13" s="38">
        <v>11</v>
      </c>
      <c r="B13" s="38">
        <v>11</v>
      </c>
      <c r="C13" s="58">
        <f t="shared" si="0"/>
        <v>9.001953125</v>
      </c>
      <c r="F13" s="14"/>
      <c r="H13">
        <f t="shared" si="1"/>
        <v>0.89999999999999991</v>
      </c>
      <c r="I13">
        <v>1.0082304526750001</v>
      </c>
    </row>
    <row r="14" spans="1:10" ht="16.5" thickBot="1" x14ac:dyDescent="0.3">
      <c r="A14" s="37">
        <v>12</v>
      </c>
      <c r="B14" s="37">
        <v>12</v>
      </c>
      <c r="C14" s="59">
        <f t="shared" si="0"/>
        <v>10.0009765625</v>
      </c>
      <c r="F14" s="14"/>
      <c r="H14">
        <f t="shared" si="1"/>
        <v>0.99999999999999989</v>
      </c>
      <c r="I14">
        <v>0.91666666666666663</v>
      </c>
      <c r="J14">
        <f>MIN(I4:I14)</f>
        <v>0.91666666666666663</v>
      </c>
    </row>
    <row r="15" spans="1:10" x14ac:dyDescent="0.25">
      <c r="F15" s="14"/>
    </row>
    <row r="16" spans="1:10" x14ac:dyDescent="0.25">
      <c r="A16" t="s">
        <v>1</v>
      </c>
      <c r="C16" s="46" cm="1">
        <f t="array" ref="C16">AVERAGE(ABS(B3:B14-C3:C14))</f>
        <v>1.666748046875</v>
      </c>
    </row>
    <row r="17" spans="1:20" ht="15.75" thickBot="1" x14ac:dyDescent="0.3">
      <c r="H17" t="s">
        <v>38</v>
      </c>
      <c r="I17" t="s">
        <v>39</v>
      </c>
    </row>
    <row r="18" spans="1:20" ht="16.5" thickBot="1" x14ac:dyDescent="0.3">
      <c r="F18" s="64" t="s">
        <v>38</v>
      </c>
      <c r="G18" s="65">
        <v>0.5</v>
      </c>
      <c r="H18">
        <v>0</v>
      </c>
      <c r="I18">
        <v>0</v>
      </c>
    </row>
    <row r="19" spans="1:20" ht="16.5" thickBot="1" x14ac:dyDescent="0.3">
      <c r="A19" s="41"/>
      <c r="B19" s="41"/>
      <c r="F19" s="66" t="s">
        <v>39</v>
      </c>
      <c r="G19" s="67">
        <v>0.5</v>
      </c>
      <c r="H19">
        <v>0.1</v>
      </c>
      <c r="I19">
        <v>0.1</v>
      </c>
    </row>
    <row r="20" spans="1:20" ht="16.5" thickBot="1" x14ac:dyDescent="0.3">
      <c r="A20" s="70" t="s">
        <v>22</v>
      </c>
      <c r="B20" s="70" t="s">
        <v>21</v>
      </c>
      <c r="C20" s="73" t="s">
        <v>40</v>
      </c>
      <c r="D20" s="74" t="s">
        <v>41</v>
      </c>
      <c r="E20" s="75" t="s">
        <v>43</v>
      </c>
      <c r="H20" s="63">
        <f>E35</f>
        <v>0.22816111644109091</v>
      </c>
      <c r="I20">
        <f>I18</f>
        <v>0</v>
      </c>
      <c r="J20">
        <f>I20+$I$19</f>
        <v>0.1</v>
      </c>
      <c r="K20">
        <f t="shared" ref="K20:S20" si="2">J20+$I$19</f>
        <v>0.2</v>
      </c>
      <c r="L20">
        <f t="shared" si="2"/>
        <v>0.30000000000000004</v>
      </c>
      <c r="M20">
        <f t="shared" si="2"/>
        <v>0.4</v>
      </c>
      <c r="N20">
        <f t="shared" si="2"/>
        <v>0.5</v>
      </c>
      <c r="O20">
        <f t="shared" si="2"/>
        <v>0.6</v>
      </c>
      <c r="P20">
        <f t="shared" si="2"/>
        <v>0.7</v>
      </c>
      <c r="Q20">
        <f>P20+$I$19</f>
        <v>0.79999999999999993</v>
      </c>
      <c r="R20">
        <f t="shared" si="2"/>
        <v>0.89999999999999991</v>
      </c>
      <c r="S20">
        <f t="shared" si="2"/>
        <v>0.99999999999999989</v>
      </c>
    </row>
    <row r="21" spans="1:20" ht="16.5" thickBot="1" x14ac:dyDescent="0.3">
      <c r="A21" s="38">
        <v>0</v>
      </c>
      <c r="B21" s="38"/>
      <c r="C21" s="72">
        <f>B22</f>
        <v>1</v>
      </c>
      <c r="D21" s="72">
        <f>(B33-B22)/11</f>
        <v>1</v>
      </c>
      <c r="E21" s="76"/>
      <c r="H21">
        <f>H18</f>
        <v>0</v>
      </c>
      <c r="I21">
        <f t="dataTable" ref="I21:S31" dt2D="1" dtr="1" r1="G19" r2="G18"/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</row>
    <row r="22" spans="1:20" ht="16.5" thickBot="1" x14ac:dyDescent="0.3">
      <c r="A22" s="62">
        <v>1</v>
      </c>
      <c r="B22" s="62">
        <v>1</v>
      </c>
      <c r="C22" s="57">
        <f>(1-$G$18)*E22+$G$18*B22</f>
        <v>1.5</v>
      </c>
      <c r="D22" s="39">
        <f t="shared" ref="D22:D33" si="3">(1-$G$19)*D21+$G$19*(C22-C21)</f>
        <v>0.75</v>
      </c>
      <c r="E22" s="77">
        <f>C21+D21</f>
        <v>2</v>
      </c>
      <c r="H22">
        <f>H21+$H$19</f>
        <v>0.1</v>
      </c>
      <c r="I22">
        <v>0.5979753862658338</v>
      </c>
      <c r="J22">
        <v>0.46201180880620907</v>
      </c>
      <c r="K22">
        <v>0.41502915425550718</v>
      </c>
      <c r="L22">
        <v>0.42065291848364234</v>
      </c>
      <c r="M22">
        <v>0.44319880423433294</v>
      </c>
      <c r="N22">
        <v>0.46962222243000706</v>
      </c>
      <c r="O22">
        <v>0.48774370098792819</v>
      </c>
      <c r="P22">
        <v>0.50878529968890007</v>
      </c>
      <c r="Q22">
        <v>0.52142506957790447</v>
      </c>
      <c r="R22">
        <v>0.52609733691019278</v>
      </c>
      <c r="S22">
        <v>0.52927496063999779</v>
      </c>
    </row>
    <row r="23" spans="1:20" ht="16.5" thickBot="1" x14ac:dyDescent="0.3">
      <c r="A23" s="38">
        <v>2</v>
      </c>
      <c r="B23" s="38">
        <v>2</v>
      </c>
      <c r="C23" s="57">
        <f t="shared" ref="C23:C33" si="4">(1-$G$18)*E23+$G$18*B23</f>
        <v>2.125</v>
      </c>
      <c r="D23" s="39">
        <f t="shared" si="3"/>
        <v>0.6875</v>
      </c>
      <c r="E23" s="77">
        <f t="shared" ref="E23:E33" si="5">C22+D22</f>
        <v>2.25</v>
      </c>
      <c r="H23">
        <f t="shared" ref="H23:H31" si="6">H22+$H$19</f>
        <v>0.2</v>
      </c>
      <c r="I23">
        <v>0.38803355136000089</v>
      </c>
      <c r="J23">
        <v>0.32249291399104446</v>
      </c>
      <c r="K23">
        <v>0.35651159435493013</v>
      </c>
      <c r="L23">
        <v>0.38919264346193821</v>
      </c>
      <c r="M23">
        <v>0.40694923468772876</v>
      </c>
      <c r="N23">
        <v>0.41339277897249788</v>
      </c>
      <c r="O23">
        <v>0.40451277669064539</v>
      </c>
      <c r="P23">
        <v>0.39092033912207541</v>
      </c>
      <c r="Q23">
        <v>0.38942332023226189</v>
      </c>
      <c r="R23">
        <v>0.39085799853904496</v>
      </c>
      <c r="S23">
        <v>0.39348632234666575</v>
      </c>
    </row>
    <row r="24" spans="1:20" ht="16.5" thickBot="1" x14ac:dyDescent="0.3">
      <c r="A24" s="38">
        <v>3</v>
      </c>
      <c r="B24" s="38">
        <v>3</v>
      </c>
      <c r="C24" s="57">
        <f t="shared" si="4"/>
        <v>2.90625</v>
      </c>
      <c r="D24" s="39">
        <f t="shared" si="3"/>
        <v>0.734375</v>
      </c>
      <c r="E24" s="77">
        <f t="shared" si="5"/>
        <v>2.8125</v>
      </c>
      <c r="H24">
        <f t="shared" si="6"/>
        <v>0.30000000000000004</v>
      </c>
      <c r="I24">
        <v>0.2739329757775002</v>
      </c>
      <c r="J24">
        <v>0.27419571329678999</v>
      </c>
      <c r="K24">
        <v>0.31257425148316603</v>
      </c>
      <c r="L24">
        <v>0.32716202496363916</v>
      </c>
      <c r="M24">
        <v>0.32694011098007292</v>
      </c>
      <c r="N24">
        <v>0.31926194111051087</v>
      </c>
      <c r="O24">
        <v>0.31714903667969019</v>
      </c>
      <c r="P24">
        <v>0.31731149280619397</v>
      </c>
      <c r="Q24">
        <v>0.32090122042882496</v>
      </c>
      <c r="R24">
        <v>0.33103982827513645</v>
      </c>
      <c r="S24">
        <v>0.33373687872000096</v>
      </c>
    </row>
    <row r="25" spans="1:20" ht="16.5" thickBot="1" x14ac:dyDescent="0.3">
      <c r="A25" s="38">
        <v>4</v>
      </c>
      <c r="B25" s="38">
        <v>4</v>
      </c>
      <c r="C25" s="57">
        <f t="shared" si="4"/>
        <v>3.8203125</v>
      </c>
      <c r="D25" s="39">
        <f t="shared" si="3"/>
        <v>0.82421875</v>
      </c>
      <c r="E25" s="77">
        <f t="shared" si="5"/>
        <v>3.640625</v>
      </c>
      <c r="H25">
        <f t="shared" si="6"/>
        <v>0.4</v>
      </c>
      <c r="I25">
        <v>0.20787983701333335</v>
      </c>
      <c r="J25">
        <v>0.23842977564968182</v>
      </c>
      <c r="K25">
        <v>0.26628180635274329</v>
      </c>
      <c r="L25">
        <v>0.27258316019903855</v>
      </c>
      <c r="M25">
        <v>0.2620267355136186</v>
      </c>
      <c r="N25">
        <v>0.26122686805333351</v>
      </c>
      <c r="O25">
        <v>0.26770200302753805</v>
      </c>
      <c r="P25">
        <v>0.27389520881407109</v>
      </c>
      <c r="Q25">
        <v>0.2756454972762869</v>
      </c>
      <c r="R25">
        <v>0.27365948765408976</v>
      </c>
      <c r="S25">
        <v>0.27249775616000005</v>
      </c>
    </row>
    <row r="26" spans="1:20" ht="16.5" thickBot="1" x14ac:dyDescent="0.3">
      <c r="A26" s="38">
        <v>5</v>
      </c>
      <c r="B26" s="38">
        <v>5</v>
      </c>
      <c r="C26" s="57">
        <f t="shared" si="4"/>
        <v>4.822265625</v>
      </c>
      <c r="D26" s="39">
        <f t="shared" si="3"/>
        <v>0.9130859375</v>
      </c>
      <c r="E26" s="77">
        <f t="shared" si="5"/>
        <v>4.64453125</v>
      </c>
      <c r="H26">
        <f t="shared" si="6"/>
        <v>0.5</v>
      </c>
      <c r="I26">
        <v>0.1666259765625</v>
      </c>
      <c r="J26">
        <v>0.20720827354824631</v>
      </c>
      <c r="K26">
        <v>0.23042571861333269</v>
      </c>
      <c r="L26">
        <v>0.22790044234150234</v>
      </c>
      <c r="M26">
        <v>0.22674997744749992</v>
      </c>
      <c r="N26">
        <v>0.22816111644109091</v>
      </c>
      <c r="O26">
        <v>0.2285500955733332</v>
      </c>
      <c r="P26">
        <v>0.22803227745276977</v>
      </c>
      <c r="Q26">
        <v>0.22598499825749988</v>
      </c>
      <c r="R26">
        <v>0.22490087498558775</v>
      </c>
      <c r="S26">
        <v>0.21875</v>
      </c>
    </row>
    <row r="27" spans="1:20" ht="16.5" thickBot="1" x14ac:dyDescent="0.3">
      <c r="A27" s="38">
        <v>6</v>
      </c>
      <c r="B27" s="38">
        <v>6</v>
      </c>
      <c r="C27" s="57">
        <f t="shared" si="4"/>
        <v>5.86767578125</v>
      </c>
      <c r="D27" s="39">
        <f t="shared" si="3"/>
        <v>0.979248046875</v>
      </c>
      <c r="E27" s="77">
        <f t="shared" si="5"/>
        <v>5.7353515625</v>
      </c>
      <c r="H27">
        <f t="shared" si="6"/>
        <v>0.6</v>
      </c>
      <c r="I27">
        <v>0.13888655872</v>
      </c>
      <c r="J27">
        <v>0.18535766200923195</v>
      </c>
      <c r="K27">
        <v>0.2025102770216558</v>
      </c>
      <c r="L27">
        <v>0.20346746156628592</v>
      </c>
      <c r="M27">
        <v>0.19760015616143842</v>
      </c>
      <c r="N27">
        <v>0.19465619984250035</v>
      </c>
      <c r="O27">
        <v>0.19079954998616525</v>
      </c>
      <c r="P27">
        <v>0.19035684694404809</v>
      </c>
      <c r="Q27">
        <v>0.19436914762089952</v>
      </c>
      <c r="R27">
        <v>0.20232524133026941</v>
      </c>
      <c r="S27">
        <v>0.20666529450666712</v>
      </c>
    </row>
    <row r="28" spans="1:20" ht="16.5" thickBot="1" x14ac:dyDescent="0.3">
      <c r="A28" s="38">
        <v>7</v>
      </c>
      <c r="B28" s="38">
        <v>7</v>
      </c>
      <c r="C28" s="57">
        <f t="shared" si="4"/>
        <v>6.9234619140625</v>
      </c>
      <c r="D28" s="39">
        <f t="shared" si="3"/>
        <v>1.01751708984375</v>
      </c>
      <c r="E28" s="77">
        <f t="shared" si="5"/>
        <v>6.846923828125</v>
      </c>
      <c r="H28">
        <f t="shared" si="6"/>
        <v>0.7</v>
      </c>
      <c r="I28">
        <v>0.11904755578083319</v>
      </c>
      <c r="J28">
        <v>0.16581065033064768</v>
      </c>
      <c r="K28">
        <v>0.18373188029002099</v>
      </c>
      <c r="L28">
        <v>0.18062979832368661</v>
      </c>
      <c r="M28">
        <v>0.1708345108874092</v>
      </c>
      <c r="N28">
        <v>0.17104647551636531</v>
      </c>
      <c r="O28">
        <v>0.17567876266847401</v>
      </c>
      <c r="P28">
        <v>0.17928414951641414</v>
      </c>
      <c r="Q28">
        <v>0.18559649511576473</v>
      </c>
      <c r="R28">
        <v>0.18822353871499412</v>
      </c>
      <c r="S28">
        <v>0.19434206794666639</v>
      </c>
    </row>
    <row r="29" spans="1:20" ht="16.5" thickBot="1" x14ac:dyDescent="0.3">
      <c r="A29" s="38">
        <v>8</v>
      </c>
      <c r="B29" s="38">
        <v>8</v>
      </c>
      <c r="C29" s="57">
        <f t="shared" si="4"/>
        <v>7.970489501953125</v>
      </c>
      <c r="D29" s="39">
        <f t="shared" si="3"/>
        <v>1.0322723388671875</v>
      </c>
      <c r="E29" s="77">
        <f t="shared" si="5"/>
        <v>7.94097900390625</v>
      </c>
      <c r="H29">
        <f t="shared" si="6"/>
        <v>0.79999999999999993</v>
      </c>
      <c r="I29">
        <v>0.10416666624000004</v>
      </c>
      <c r="J29">
        <v>0.15310248341364194</v>
      </c>
      <c r="K29">
        <v>0.16469106022528981</v>
      </c>
      <c r="L29">
        <v>0.16519410376218133</v>
      </c>
      <c r="M29">
        <v>0.16661117606026468</v>
      </c>
      <c r="N29">
        <v>0.16736589482666633</v>
      </c>
      <c r="O29">
        <v>0.16982302473364341</v>
      </c>
      <c r="P29">
        <v>0.17323477765217654</v>
      </c>
      <c r="Q29">
        <v>0.1755688583866292</v>
      </c>
      <c r="R29">
        <v>0.18138339650623045</v>
      </c>
      <c r="S29">
        <v>0.18431129258666692</v>
      </c>
    </row>
    <row r="30" spans="1:20" ht="16.5" thickBot="1" x14ac:dyDescent="0.3">
      <c r="A30" s="38">
        <v>9</v>
      </c>
      <c r="B30" s="38">
        <v>9</v>
      </c>
      <c r="C30" s="57">
        <f t="shared" si="4"/>
        <v>9.0013809204101563</v>
      </c>
      <c r="D30" s="39">
        <f t="shared" si="3"/>
        <v>1.0315818786621094</v>
      </c>
      <c r="E30" s="77">
        <f t="shared" si="5"/>
        <v>9.0027618408203125</v>
      </c>
      <c r="H30">
        <f t="shared" si="6"/>
        <v>0.89999999999999991</v>
      </c>
      <c r="I30">
        <v>9.2592592592500078E-2</v>
      </c>
      <c r="J30">
        <v>0.13894660904717629</v>
      </c>
      <c r="K30">
        <v>0.15882813052123973</v>
      </c>
      <c r="L30">
        <v>0.16504787524598938</v>
      </c>
      <c r="M30">
        <v>0.16645090216217981</v>
      </c>
      <c r="N30">
        <v>0.16665737910480202</v>
      </c>
      <c r="O30">
        <v>0.1667523201576272</v>
      </c>
      <c r="P30">
        <v>0.16791966681074</v>
      </c>
      <c r="Q30">
        <v>0.17024865607708803</v>
      </c>
      <c r="R30">
        <v>0.17246046737784396</v>
      </c>
      <c r="S30">
        <v>0.17721797002666706</v>
      </c>
    </row>
    <row r="31" spans="1:20" ht="16.5" thickBot="1" x14ac:dyDescent="0.3">
      <c r="A31" s="38">
        <v>10</v>
      </c>
      <c r="B31" s="38">
        <v>10</v>
      </c>
      <c r="C31" s="57">
        <f t="shared" si="4"/>
        <v>10.016481399536133</v>
      </c>
      <c r="D31" s="39">
        <f t="shared" si="3"/>
        <v>1.023341178894043</v>
      </c>
      <c r="E31" s="77">
        <f t="shared" si="5"/>
        <v>10.032962799072266</v>
      </c>
      <c r="H31">
        <f t="shared" si="6"/>
        <v>0.99999999999999989</v>
      </c>
      <c r="I31">
        <v>8.3333333333333329E-2</v>
      </c>
      <c r="J31">
        <v>0.14051578365916653</v>
      </c>
      <c r="K31">
        <v>0.15950838783999979</v>
      </c>
      <c r="L31">
        <v>0.16501889438083331</v>
      </c>
      <c r="M31">
        <v>0.1663643357866669</v>
      </c>
      <c r="N31">
        <v>0.1666259765625</v>
      </c>
      <c r="O31">
        <v>0.16666317141333334</v>
      </c>
      <c r="P31">
        <v>0.16666651904416666</v>
      </c>
      <c r="Q31">
        <v>0.16666666496000002</v>
      </c>
      <c r="R31">
        <v>0.16666666666583349</v>
      </c>
      <c r="S31">
        <v>0.16666666666666666</v>
      </c>
    </row>
    <row r="32" spans="1:20" ht="16.5" thickBot="1" x14ac:dyDescent="0.3">
      <c r="A32" s="38">
        <v>11</v>
      </c>
      <c r="B32" s="38">
        <v>11</v>
      </c>
      <c r="C32" s="57">
        <f t="shared" si="4"/>
        <v>11.019911289215088</v>
      </c>
      <c r="D32" s="39">
        <f t="shared" si="3"/>
        <v>1.013385534286499</v>
      </c>
      <c r="E32" s="77">
        <f t="shared" si="5"/>
        <v>11.039822578430176</v>
      </c>
      <c r="T32">
        <f>MIN(I21:S31)</f>
        <v>8.3333333333333329E-2</v>
      </c>
    </row>
    <row r="33" spans="1:5" ht="16.5" thickBot="1" x14ac:dyDescent="0.3">
      <c r="A33" s="37">
        <v>12</v>
      </c>
      <c r="B33" s="37">
        <v>12</v>
      </c>
      <c r="C33" s="68">
        <f t="shared" si="4"/>
        <v>12.016648411750793</v>
      </c>
      <c r="D33" s="69">
        <f t="shared" si="3"/>
        <v>1.0050613284111023</v>
      </c>
      <c r="E33" s="78">
        <f t="shared" si="5"/>
        <v>12.033296823501587</v>
      </c>
    </row>
    <row r="35" spans="1:5" x14ac:dyDescent="0.25">
      <c r="A35" t="s">
        <v>1</v>
      </c>
      <c r="E35" s="46" cm="1">
        <f t="array" ref="E35">AVERAGE(ABS(B22:B33-E22:E33))</f>
        <v>0.22816111644109091</v>
      </c>
    </row>
  </sheetData>
  <conditionalFormatting sqref="I4:I14">
    <cfRule type="cellIs" dxfId="2" priority="2" operator="equal">
      <formula>$J$14</formula>
    </cfRule>
  </conditionalFormatting>
  <conditionalFormatting sqref="I21:S31">
    <cfRule type="cellIs" dxfId="1" priority="1" operator="equal">
      <formula>$T$32</formula>
    </cfRule>
  </conditionalFormatting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sheetPr>
    <tabColor rgb="FFFFFF00"/>
  </sheetPr>
  <dimension ref="A1:BL299"/>
  <sheetViews>
    <sheetView tabSelected="1" topLeftCell="AB1" zoomScale="96" zoomScaleNormal="96" workbookViewId="0">
      <selection activeCell="AX20" sqref="AX20"/>
    </sheetView>
  </sheetViews>
  <sheetFormatPr defaultColWidth="9.140625" defaultRowHeight="15" x14ac:dyDescent="0.25"/>
  <cols>
    <col min="1" max="1" width="4.5703125" style="5" bestFit="1" customWidth="1"/>
    <col min="2" max="2" width="9.7109375" style="5" bestFit="1" customWidth="1"/>
    <col min="3" max="14" width="8.7109375" style="5" customWidth="1"/>
    <col min="15" max="15" width="24.7109375" style="5" bestFit="1" customWidth="1"/>
    <col min="16" max="16" width="30.28515625" style="5" bestFit="1" customWidth="1"/>
    <col min="17" max="17" width="16.85546875" style="5" customWidth="1"/>
    <col min="18" max="19" width="7.5703125" style="5" customWidth="1"/>
    <col min="20" max="20" width="9.28515625" style="5" bestFit="1" customWidth="1"/>
    <col min="21" max="31" width="6.42578125" style="5" customWidth="1"/>
    <col min="32" max="33" width="9.140625" style="5"/>
    <col min="34" max="34" width="8.7109375" style="5" customWidth="1"/>
    <col min="35" max="36" width="9.140625" style="5"/>
    <col min="37" max="37" width="9.140625" style="5" customWidth="1"/>
    <col min="38" max="40" width="9.140625" style="5"/>
    <col min="41" max="41" width="9.28515625" bestFit="1" customWidth="1"/>
    <col min="42" max="42" width="14" customWidth="1"/>
    <col min="43" max="43" width="12.28515625" customWidth="1"/>
    <col min="44" max="44" width="10.140625" bestFit="1" customWidth="1"/>
    <col min="45" max="45" width="10.140625" customWidth="1"/>
    <col min="46" max="48" width="9.28515625" customWidth="1"/>
    <col min="49" max="49" width="9.28515625" bestFit="1" customWidth="1"/>
    <col min="50" max="50" width="12.28515625" bestFit="1" customWidth="1"/>
    <col min="60" max="16384" width="9.140625" style="5"/>
  </cols>
  <sheetData>
    <row r="1" spans="1:64" customFormat="1" ht="21.75" thickBot="1" x14ac:dyDescent="0.4">
      <c r="A1" s="6" t="s">
        <v>18</v>
      </c>
      <c r="B1" s="7" t="s">
        <v>0</v>
      </c>
      <c r="C1" s="11" t="s">
        <v>6</v>
      </c>
      <c r="D1" s="11" t="s">
        <v>4</v>
      </c>
      <c r="E1" s="1" t="s">
        <v>7</v>
      </c>
      <c r="F1" s="1" t="s">
        <v>25</v>
      </c>
      <c r="G1" s="1" t="s">
        <v>2</v>
      </c>
      <c r="H1" s="1" t="s">
        <v>10</v>
      </c>
      <c r="I1" s="1" t="s">
        <v>24</v>
      </c>
      <c r="J1" s="11" t="s">
        <v>1</v>
      </c>
      <c r="K1" s="1" t="s">
        <v>12</v>
      </c>
      <c r="L1" s="11" t="s">
        <v>13</v>
      </c>
      <c r="M1" s="11" t="s">
        <v>23</v>
      </c>
      <c r="N1" s="11" t="s">
        <v>5</v>
      </c>
      <c r="O1" s="5" t="s">
        <v>20</v>
      </c>
      <c r="P1" s="5"/>
      <c r="Q1" s="5"/>
      <c r="U1" s="5" t="s">
        <v>15</v>
      </c>
      <c r="V1" s="23" t="s">
        <v>16</v>
      </c>
      <c r="W1" s="18">
        <v>0.83623879710072924</v>
      </c>
      <c r="X1" s="5"/>
      <c r="AF1" s="5"/>
      <c r="AG1" s="51" t="s">
        <v>27</v>
      </c>
      <c r="AH1" s="51"/>
      <c r="AI1" s="52"/>
      <c r="AJ1" s="50" t="s">
        <v>28</v>
      </c>
      <c r="AK1" s="49"/>
    </row>
    <row r="2" spans="1:64" customFormat="1" x14ac:dyDescent="0.25">
      <c r="A2" s="5">
        <v>0</v>
      </c>
      <c r="B2" s="5"/>
      <c r="C2" s="27">
        <f>B3</f>
        <v>19</v>
      </c>
      <c r="D2" s="29">
        <f>(B30-B3)/(A30-1)</f>
        <v>2.4814814814814814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26" t="str">
        <f ca="1">_xlfn.FORMULATEXT(C2)</f>
        <v>=B3</v>
      </c>
      <c r="P2" s="28" t="str">
        <f ca="1">_xlfn.FORMULATEXT(D2)</f>
        <v>=(B30-B3)/(A30-1)</v>
      </c>
      <c r="Q2" s="3"/>
      <c r="U2" s="5" t="s">
        <v>14</v>
      </c>
      <c r="V2" s="23" t="s">
        <v>17</v>
      </c>
      <c r="W2" s="3">
        <v>0.51893605655931208</v>
      </c>
      <c r="AF2" s="5"/>
      <c r="AG2" t="s">
        <v>29</v>
      </c>
      <c r="AH2" s="5"/>
      <c r="AI2" s="5"/>
      <c r="AJ2" s="5"/>
      <c r="AK2" s="5"/>
      <c r="AL2" s="5"/>
      <c r="AM2" s="5"/>
      <c r="AN2" s="5"/>
      <c r="BH2" s="5"/>
      <c r="BI2" s="5"/>
      <c r="BJ2" s="5"/>
      <c r="BK2" s="5"/>
      <c r="BL2" s="5"/>
    </row>
    <row r="3" spans="1:64" customFormat="1" ht="16.5" x14ac:dyDescent="0.3">
      <c r="A3" s="17">
        <v>1</v>
      </c>
      <c r="B3" s="9">
        <v>19</v>
      </c>
      <c r="C3" s="31">
        <f>(1-$W$1)*E3+$W$1*B3</f>
        <v>19.406370392379671</v>
      </c>
      <c r="D3" s="33">
        <f>(1-$W$2)*D2+$W$2*(C3-C2)</f>
        <v>1.4046315159804885</v>
      </c>
      <c r="E3" s="35">
        <f>C2+D2</f>
        <v>21.481481481481481</v>
      </c>
      <c r="F3" s="36">
        <f>B3-E3</f>
        <v>-2.481481481481481</v>
      </c>
      <c r="G3" s="36">
        <f>ABS(F3)</f>
        <v>2.481481481481481</v>
      </c>
      <c r="H3" s="36">
        <f>(B3-E3)^2</f>
        <v>6.1577503429355254</v>
      </c>
      <c r="I3" s="15">
        <f t="shared" ref="I3:I30" si="0">G3/B3</f>
        <v>0.13060428849902531</v>
      </c>
      <c r="J3" s="19">
        <f>AVERAGE(G$3:G3)</f>
        <v>2.481481481481481</v>
      </c>
      <c r="K3" s="19">
        <f>AVERAGE(H$3:H3)</f>
        <v>6.1577503429355254</v>
      </c>
      <c r="L3" s="19">
        <f>AVERAGE(I$3:I3)</f>
        <v>0.13060428849902531</v>
      </c>
      <c r="M3" s="12">
        <f>SUM(F$3:F3)</f>
        <v>-2.481481481481481</v>
      </c>
      <c r="N3" s="11">
        <f>M3/J3</f>
        <v>-1</v>
      </c>
      <c r="O3" s="30" t="str">
        <f ca="1">_xlfn.FORMULATEXT(C3)</f>
        <v>=(1-$W$1)*E3+$W$1*B3</v>
      </c>
      <c r="P3" s="32" t="str">
        <f ca="1">_xlfn.FORMULATEXT(D3)</f>
        <v>=(1-$W$2)*D2+$W$2*(C3-C2)</v>
      </c>
      <c r="Q3" s="34" t="str">
        <f ca="1">_xlfn.FORMULATEXT(E3)</f>
        <v>=C2+D2</v>
      </c>
      <c r="R3" s="5"/>
      <c r="T3">
        <v>0.83499999999999996</v>
      </c>
      <c r="AF3" s="5"/>
      <c r="AG3" s="55" t="s">
        <v>31</v>
      </c>
      <c r="AH3" s="56"/>
      <c r="AI3" s="56"/>
      <c r="AJ3" s="56"/>
      <c r="AK3" s="56"/>
      <c r="AL3" s="56"/>
      <c r="AM3" s="5"/>
      <c r="AN3" s="5"/>
      <c r="BH3" s="5"/>
      <c r="BI3" s="5"/>
      <c r="BJ3" s="5"/>
      <c r="BK3" s="5"/>
      <c r="BL3" s="5"/>
    </row>
    <row r="4" spans="1:64" customFormat="1" ht="16.5" x14ac:dyDescent="0.3">
      <c r="A4" s="17">
        <v>2</v>
      </c>
      <c r="B4" s="9">
        <v>21</v>
      </c>
      <c r="C4" s="42">
        <f>(1-$W$1)*E4+$W$1*B4</f>
        <v>20.969049445167393</v>
      </c>
      <c r="D4" s="19">
        <f>(1-$W$2)*D3+$W$2*(C4-C3)</f>
        <v>1.4866480814801468</v>
      </c>
      <c r="E4" s="36">
        <f>C3+D3</f>
        <v>20.811001908360158</v>
      </c>
      <c r="F4" s="36">
        <f t="shared" ref="F4:F29" si="1">B4-E4</f>
        <v>0.18899809163984216</v>
      </c>
      <c r="G4" s="36">
        <f t="shared" ref="G4:G30" si="2">ABS(F4)</f>
        <v>0.18899809163984216</v>
      </c>
      <c r="H4" s="36">
        <f t="shared" ref="H4:H30" si="3">(B4-E4)^2</f>
        <v>3.5720278643502176E-2</v>
      </c>
      <c r="I4" s="15">
        <f t="shared" si="0"/>
        <v>8.99990912570677E-3</v>
      </c>
      <c r="J4" s="19">
        <f>AVERAGE(G$3:G4)</f>
        <v>1.3352397865606616</v>
      </c>
      <c r="K4" s="19">
        <f>AVERAGE(H$3:H4)</f>
        <v>3.0967353107895139</v>
      </c>
      <c r="L4" s="19">
        <f>AVERAGE(I$3:I4)</f>
        <v>6.9802098812366042E-2</v>
      </c>
      <c r="M4" s="12">
        <f>SUM(F$3:F4)</f>
        <v>-2.2924833898416388</v>
      </c>
      <c r="N4" s="11">
        <f t="shared" ref="N4:N30" si="4">M4/J4</f>
        <v>-1.716907639298755</v>
      </c>
      <c r="O4" s="15"/>
      <c r="P4" s="5"/>
      <c r="Q4" s="5"/>
      <c r="R4" s="5"/>
      <c r="T4">
        <v>1E-3</v>
      </c>
      <c r="AF4" s="5"/>
      <c r="AG4" s="53" t="s">
        <v>30</v>
      </c>
      <c r="AH4" s="54"/>
      <c r="AI4" s="54"/>
      <c r="AJ4" s="5"/>
      <c r="AK4" s="5"/>
      <c r="AL4" s="5"/>
      <c r="AM4" s="5"/>
      <c r="AN4" s="5"/>
      <c r="BH4" s="5"/>
      <c r="BI4" s="5"/>
      <c r="BJ4" s="5"/>
      <c r="BK4" s="5"/>
      <c r="BL4" s="5"/>
    </row>
    <row r="5" spans="1:64" customFormat="1" ht="16.5" x14ac:dyDescent="0.3">
      <c r="A5" s="17">
        <v>3</v>
      </c>
      <c r="B5" s="9">
        <v>25</v>
      </c>
      <c r="C5" s="42">
        <f t="shared" ref="C5:C29" si="5">(1-$W$1)*E5+$W$1*B5</f>
        <v>24.583341966424211</v>
      </c>
      <c r="D5" s="19">
        <f t="shared" ref="D5:D29" si="6">(1-$W$2)*D4+$W$2*(C5-C4)</f>
        <v>2.5907594968181993</v>
      </c>
      <c r="E5" s="36">
        <f t="shared" ref="E5:E29" si="7">C4+D4</f>
        <v>22.45569752664754</v>
      </c>
      <c r="F5" s="36">
        <f t="shared" si="1"/>
        <v>2.5443024733524595</v>
      </c>
      <c r="G5" s="36">
        <f t="shared" si="2"/>
        <v>2.5443024733524595</v>
      </c>
      <c r="H5" s="36">
        <f t="shared" si="3"/>
        <v>6.4734750759074426</v>
      </c>
      <c r="I5" s="15">
        <f t="shared" si="0"/>
        <v>0.10177209893409839</v>
      </c>
      <c r="J5" s="19">
        <f>AVERAGE(G$3:G5)</f>
        <v>1.7382606821579276</v>
      </c>
      <c r="K5" s="15">
        <f>AVERAGE(H$3:H5)</f>
        <v>4.2223152324954905</v>
      </c>
      <c r="L5" s="19">
        <f>AVERAGE(I$3:I5)</f>
        <v>8.0458765519610162E-2</v>
      </c>
      <c r="M5" s="12">
        <f>SUM(F$3:F5)</f>
        <v>0.25181908351082072</v>
      </c>
      <c r="N5" s="11">
        <f t="shared" si="4"/>
        <v>0.14486842284104656</v>
      </c>
      <c r="O5" s="15"/>
      <c r="P5" s="5"/>
      <c r="Q5" s="5"/>
      <c r="R5" s="5">
        <v>0.51</v>
      </c>
      <c r="S5">
        <v>1E-3</v>
      </c>
      <c r="T5" s="14">
        <f>K30</f>
        <v>3.6364021590815345</v>
      </c>
      <c r="U5">
        <f>R5</f>
        <v>0.51</v>
      </c>
      <c r="V5">
        <f>U5+$S$5</f>
        <v>0.51100000000000001</v>
      </c>
      <c r="W5">
        <f t="shared" ref="W5:AE5" si="8">V5+$S$5</f>
        <v>0.51200000000000001</v>
      </c>
      <c r="X5">
        <f t="shared" si="8"/>
        <v>0.51300000000000001</v>
      </c>
      <c r="Y5">
        <f t="shared" si="8"/>
        <v>0.51400000000000001</v>
      </c>
      <c r="Z5">
        <f t="shared" si="8"/>
        <v>0.51500000000000001</v>
      </c>
      <c r="AA5">
        <f t="shared" si="8"/>
        <v>0.51600000000000001</v>
      </c>
      <c r="AB5">
        <f t="shared" si="8"/>
        <v>0.51700000000000002</v>
      </c>
      <c r="AC5">
        <f>AB5+$S$5</f>
        <v>0.51800000000000002</v>
      </c>
      <c r="AD5">
        <f t="shared" si="8"/>
        <v>0.51900000000000002</v>
      </c>
      <c r="AE5">
        <f t="shared" si="8"/>
        <v>0.52</v>
      </c>
      <c r="AG5" s="5"/>
      <c r="AH5" s="5"/>
      <c r="AI5" s="5"/>
      <c r="AJ5" s="5"/>
      <c r="AK5" s="5"/>
      <c r="AL5" s="5"/>
      <c r="AM5" s="5"/>
      <c r="AN5" s="5"/>
      <c r="BH5" s="5"/>
      <c r="BI5" s="5"/>
      <c r="BJ5" s="5"/>
      <c r="BK5" s="5"/>
      <c r="BL5" s="5"/>
    </row>
    <row r="6" spans="1:64" customFormat="1" ht="16.5" x14ac:dyDescent="0.3">
      <c r="A6" s="17">
        <v>4</v>
      </c>
      <c r="B6" s="9">
        <v>29</v>
      </c>
      <c r="C6" s="42">
        <f t="shared" si="5"/>
        <v>28.700988659248559</v>
      </c>
      <c r="D6" s="19">
        <f t="shared" si="6"/>
        <v>3.3831163171245358</v>
      </c>
      <c r="E6" s="36">
        <f t="shared" si="7"/>
        <v>27.174101463242408</v>
      </c>
      <c r="F6" s="36">
        <f t="shared" si="1"/>
        <v>1.8258985367575917</v>
      </c>
      <c r="G6" s="36">
        <f t="shared" si="2"/>
        <v>1.8258985367575917</v>
      </c>
      <c r="H6" s="36">
        <f t="shared" si="3"/>
        <v>3.3339054665335146</v>
      </c>
      <c r="I6" s="15">
        <f t="shared" si="0"/>
        <v>6.2962018508882472E-2</v>
      </c>
      <c r="J6" s="19">
        <f>AVERAGE(G$3:G6)</f>
        <v>1.7601701458078436</v>
      </c>
      <c r="K6" s="15">
        <f>AVERAGE(H$3:H6)</f>
        <v>4.000212791004996</v>
      </c>
      <c r="L6" s="19">
        <f>AVERAGE(I$3:I6)</f>
        <v>7.6084578766928229E-2</v>
      </c>
      <c r="M6" s="12">
        <f>SUM(F$3:F6)</f>
        <v>2.0777176202684124</v>
      </c>
      <c r="N6" s="11">
        <f t="shared" si="4"/>
        <v>1.1804072607508225</v>
      </c>
      <c r="O6" s="15"/>
      <c r="P6" s="5"/>
      <c r="Q6" s="5"/>
      <c r="R6" s="5"/>
      <c r="T6">
        <f>T3</f>
        <v>0.83499999999999996</v>
      </c>
      <c r="U6" s="46">
        <f t="dataTable" ref="U6:AE16" dt2D="1" dtr="1" r1="W2" r2="W1"/>
        <v>3.6367578327303201</v>
      </c>
      <c r="V6" s="46">
        <v>3.6366941765367535</v>
      </c>
      <c r="W6" s="46">
        <v>3.6366369446494251</v>
      </c>
      <c r="X6" s="46">
        <v>3.636586118338085</v>
      </c>
      <c r="Y6" s="46">
        <v>3.6365416790159419</v>
      </c>
      <c r="Z6" s="46">
        <v>3.6365036082387499</v>
      </c>
      <c r="AA6" s="46">
        <v>3.6364718877038293</v>
      </c>
      <c r="AB6" s="46">
        <v>3.6364464992490726</v>
      </c>
      <c r="AC6" s="46">
        <v>3.6364274248519814</v>
      </c>
      <c r="AD6" s="46">
        <v>3.6364146466287237</v>
      </c>
      <c r="AE6" s="46">
        <v>3.6364081468332077</v>
      </c>
      <c r="AG6" s="5"/>
      <c r="AH6" s="5"/>
      <c r="AI6" s="5"/>
      <c r="AJ6" s="5"/>
      <c r="AK6" s="5"/>
      <c r="AL6" s="5"/>
      <c r="AM6" s="5"/>
      <c r="AN6" s="5"/>
      <c r="BH6" s="5"/>
      <c r="BI6" s="5"/>
      <c r="BJ6" s="5"/>
      <c r="BK6" s="5"/>
      <c r="BL6" s="5"/>
    </row>
    <row r="7" spans="1:64" customFormat="1" ht="16.5" x14ac:dyDescent="0.3">
      <c r="A7" s="17">
        <v>5</v>
      </c>
      <c r="B7" s="9">
        <v>30</v>
      </c>
      <c r="C7" s="42">
        <f t="shared" si="5"/>
        <v>30.341295537899214</v>
      </c>
      <c r="D7" s="19">
        <f t="shared" si="6"/>
        <v>2.4787096597885512</v>
      </c>
      <c r="E7" s="36">
        <f t="shared" si="7"/>
        <v>32.084104976373098</v>
      </c>
      <c r="F7" s="36">
        <f t="shared" si="1"/>
        <v>-2.0841049763730979</v>
      </c>
      <c r="G7" s="36">
        <f t="shared" si="2"/>
        <v>2.0841049763730979</v>
      </c>
      <c r="H7" s="36">
        <f t="shared" si="3"/>
        <v>4.3434935525431113</v>
      </c>
      <c r="I7" s="15">
        <f t="shared" si="0"/>
        <v>6.9470165879103263E-2</v>
      </c>
      <c r="J7" s="19">
        <f>AVERAGE(G$3:G7)</f>
        <v>1.8249571119208945</v>
      </c>
      <c r="K7" s="15">
        <f>AVERAGE(H$3:H7)</f>
        <v>4.0688689433126193</v>
      </c>
      <c r="L7" s="19">
        <f>AVERAGE(I$3:I7)</f>
        <v>7.4761696189363236E-2</v>
      </c>
      <c r="M7" s="12">
        <f>SUM(F$3:F7)</f>
        <v>-6.3873561046854377E-3</v>
      </c>
      <c r="N7" s="11">
        <f t="shared" si="4"/>
        <v>-3.5000034044429134E-3</v>
      </c>
      <c r="O7" s="15"/>
      <c r="P7" s="5"/>
      <c r="Q7" s="5"/>
      <c r="R7" s="5"/>
      <c r="T7">
        <f>T6+$T$4</f>
        <v>0.83599999999999997</v>
      </c>
      <c r="U7" s="46">
        <v>3.636672991927604</v>
      </c>
      <c r="V7" s="46">
        <v>3.6366174032254923</v>
      </c>
      <c r="W7" s="46">
        <v>3.6365682421171064</v>
      </c>
      <c r="X7" s="46">
        <v>3.6365254899315462</v>
      </c>
      <c r="Y7" s="46">
        <v>3.6364891281411738</v>
      </c>
      <c r="Z7" s="46">
        <v>3.6364591383606713</v>
      </c>
      <c r="AA7" s="46">
        <v>3.6364355023460293</v>
      </c>
      <c r="AB7" s="46">
        <v>3.6364182019935667</v>
      </c>
      <c r="AC7" s="46">
        <v>3.6364072193390222</v>
      </c>
      <c r="AD7" s="46">
        <v>3.6364025365565396</v>
      </c>
      <c r="AE7" s="46">
        <v>3.6364041359577421</v>
      </c>
      <c r="AG7" s="5"/>
      <c r="AH7" s="5"/>
      <c r="AI7" s="5"/>
      <c r="AJ7" s="5"/>
      <c r="AK7" s="5"/>
      <c r="AL7" s="5"/>
      <c r="AM7" s="5"/>
      <c r="AN7" s="5"/>
      <c r="BH7" s="5"/>
      <c r="BI7" s="5"/>
      <c r="BJ7" s="5"/>
      <c r="BK7" s="5"/>
      <c r="BL7" s="5"/>
    </row>
    <row r="8" spans="1:64" customFormat="1" ht="16.5" x14ac:dyDescent="0.3">
      <c r="A8" s="17">
        <v>6</v>
      </c>
      <c r="B8" s="9">
        <v>35</v>
      </c>
      <c r="C8" s="42">
        <f t="shared" si="5"/>
        <v>34.643001428859186</v>
      </c>
      <c r="D8" s="19">
        <f t="shared" si="6"/>
        <v>3.4247281351151369</v>
      </c>
      <c r="E8" s="36">
        <f t="shared" si="7"/>
        <v>32.820005197687763</v>
      </c>
      <c r="F8" s="36">
        <f t="shared" si="1"/>
        <v>2.1799948023122369</v>
      </c>
      <c r="G8" s="36">
        <f t="shared" si="2"/>
        <v>2.1799948023122369</v>
      </c>
      <c r="H8" s="36">
        <f t="shared" si="3"/>
        <v>4.7523773381083689</v>
      </c>
      <c r="I8" s="15">
        <f t="shared" si="0"/>
        <v>6.2285565780349626E-2</v>
      </c>
      <c r="J8" s="19">
        <f>AVERAGE(G$3:G8)</f>
        <v>1.8841300603194515</v>
      </c>
      <c r="K8" s="15">
        <f>AVERAGE(H$3:H8)</f>
        <v>4.1827870091119115</v>
      </c>
      <c r="L8" s="19">
        <f>AVERAGE(I$3:I8)</f>
        <v>7.2682341121194302E-2</v>
      </c>
      <c r="M8" s="12">
        <f>SUM(F$3:F8)</f>
        <v>2.1736074462075514</v>
      </c>
      <c r="N8" s="11">
        <f t="shared" si="4"/>
        <v>1.1536398107458778</v>
      </c>
      <c r="O8" s="15"/>
      <c r="P8" s="5"/>
      <c r="Q8" s="5"/>
      <c r="R8" s="5"/>
      <c r="T8">
        <f t="shared" ref="T8:T16" si="9">T7+$T$4</f>
        <v>0.83699999999999997</v>
      </c>
      <c r="U8" s="46">
        <v>3.6366050778376637</v>
      </c>
      <c r="V8" s="46">
        <v>3.6365575739826488</v>
      </c>
      <c r="W8" s="46">
        <v>3.6365165010767453</v>
      </c>
      <c r="X8" s="46">
        <v>3.6364818405084138</v>
      </c>
      <c r="Y8" s="46">
        <v>3.6364535738091193</v>
      </c>
      <c r="Z8" s="46">
        <v>3.6364316826524079</v>
      </c>
      <c r="AA8" s="46">
        <v>3.6364161488529017</v>
      </c>
      <c r="AB8" s="46">
        <v>3.636406954365345</v>
      </c>
      <c r="AC8" s="46">
        <v>3.6364040812836076</v>
      </c>
      <c r="AD8" s="46">
        <v>3.6364075118398134</v>
      </c>
      <c r="AE8" s="46">
        <v>3.6364172284032792</v>
      </c>
      <c r="AG8" s="5"/>
      <c r="AH8" s="5"/>
      <c r="AI8" s="5"/>
      <c r="AJ8" s="5"/>
      <c r="AK8" s="5"/>
      <c r="AL8" s="5"/>
      <c r="AM8" s="5"/>
      <c r="AN8" s="5"/>
      <c r="BH8" s="5"/>
      <c r="BI8" s="5"/>
      <c r="BJ8" s="5"/>
      <c r="BK8" s="5"/>
      <c r="BL8" s="5"/>
    </row>
    <row r="9" spans="1:64" customFormat="1" ht="16.5" x14ac:dyDescent="0.3">
      <c r="A9" s="17">
        <v>7</v>
      </c>
      <c r="B9" s="9">
        <v>35</v>
      </c>
      <c r="C9" s="42">
        <f t="shared" si="5"/>
        <v>35.502375083566093</v>
      </c>
      <c r="D9" s="19">
        <f t="shared" si="6"/>
        <v>2.0934731973753271</v>
      </c>
      <c r="E9" s="36">
        <f t="shared" si="7"/>
        <v>38.067729563974325</v>
      </c>
      <c r="F9" s="36">
        <f t="shared" si="1"/>
        <v>-3.0677295639743249</v>
      </c>
      <c r="G9" s="36">
        <f t="shared" si="2"/>
        <v>3.0677295639743249</v>
      </c>
      <c r="H9" s="36">
        <f t="shared" si="3"/>
        <v>9.4109646776821023</v>
      </c>
      <c r="I9" s="15">
        <f t="shared" si="0"/>
        <v>8.7649416113552148E-2</v>
      </c>
      <c r="J9" s="19">
        <f>AVERAGE(G$3:G9)</f>
        <v>2.0532157036987191</v>
      </c>
      <c r="K9" s="15">
        <f>AVERAGE(H$3:H9)</f>
        <v>4.9296695331933673</v>
      </c>
      <c r="L9" s="19">
        <f>AVERAGE(I$3:I9)</f>
        <v>7.4820494691531139E-2</v>
      </c>
      <c r="M9" s="12">
        <f>SUM(F$3:F9)</f>
        <v>-0.89412211776677353</v>
      </c>
      <c r="N9" s="11">
        <f t="shared" si="4"/>
        <v>-0.43547403039830518</v>
      </c>
      <c r="O9" s="15"/>
      <c r="P9" s="5"/>
      <c r="Q9" s="5"/>
      <c r="R9" s="5"/>
      <c r="T9">
        <f t="shared" si="9"/>
        <v>0.83799999999999997</v>
      </c>
      <c r="U9" s="46">
        <v>3.6365540938818222</v>
      </c>
      <c r="V9" s="46">
        <v>3.6365146923263723</v>
      </c>
      <c r="W9" s="46">
        <v>3.63648172514349</v>
      </c>
      <c r="X9" s="46">
        <v>3.6364551737809441</v>
      </c>
      <c r="Y9" s="46">
        <v>3.6364350198292685</v>
      </c>
      <c r="Z9" s="46">
        <v>3.6364212450208226</v>
      </c>
      <c r="AA9" s="46">
        <v>3.6364138312288534</v>
      </c>
      <c r="AB9" s="46">
        <v>3.636412760466444</v>
      </c>
      <c r="AC9" s="46">
        <v>3.6364180148856375</v>
      </c>
      <c r="AD9" s="46">
        <v>3.6364295767764223</v>
      </c>
      <c r="AE9" s="46">
        <v>3.636447428565817</v>
      </c>
      <c r="AG9" s="5"/>
      <c r="AH9" s="5"/>
      <c r="AI9" s="5"/>
      <c r="AJ9" s="5"/>
      <c r="AK9" s="5"/>
      <c r="AL9" s="5"/>
      <c r="AM9" s="5"/>
      <c r="AN9" s="5"/>
      <c r="BH9" s="5"/>
      <c r="BI9" s="5"/>
      <c r="BJ9" s="5"/>
      <c r="BK9" s="5"/>
      <c r="BL9" s="5"/>
    </row>
    <row r="10" spans="1:64" customFormat="1" ht="16.5" x14ac:dyDescent="0.3">
      <c r="A10" s="17">
        <v>8</v>
      </c>
      <c r="B10" s="9">
        <v>36</v>
      </c>
      <c r="C10" s="42">
        <f t="shared" si="5"/>
        <v>36.261338034131697</v>
      </c>
      <c r="D10" s="19">
        <f t="shared" si="6"/>
        <v>1.4009477124578948</v>
      </c>
      <c r="E10" s="36">
        <f t="shared" si="7"/>
        <v>37.595848280941418</v>
      </c>
      <c r="F10" s="36">
        <f t="shared" si="1"/>
        <v>-1.5958482809414178</v>
      </c>
      <c r="G10" s="36">
        <f t="shared" si="2"/>
        <v>1.5958482809414178</v>
      </c>
      <c r="H10" s="36">
        <f t="shared" si="3"/>
        <v>2.5467317357836783</v>
      </c>
      <c r="I10" s="15">
        <f t="shared" si="0"/>
        <v>4.4329118915039385E-2</v>
      </c>
      <c r="J10" s="19">
        <f>AVERAGE(G$3:G10)</f>
        <v>1.9960447758540565</v>
      </c>
      <c r="K10" s="15">
        <f>AVERAGE(H$3:H10)</f>
        <v>4.6318023085171562</v>
      </c>
      <c r="L10" s="19">
        <f>AVERAGE(I$3:I10)</f>
        <v>7.1009072719469671E-2</v>
      </c>
      <c r="M10" s="12">
        <f>SUM(F$3:F10)</f>
        <v>-2.4899703987081914</v>
      </c>
      <c r="N10" s="11">
        <f t="shared" si="4"/>
        <v>-1.2474521758374868</v>
      </c>
      <c r="O10" s="15"/>
      <c r="P10" s="5"/>
      <c r="Q10" s="5"/>
      <c r="R10" s="5"/>
      <c r="T10">
        <f t="shared" si="9"/>
        <v>0.83899999999999997</v>
      </c>
      <c r="U10" s="46">
        <v>3.6365200437143272</v>
      </c>
      <c r="V10" s="46">
        <v>3.6364887620082262</v>
      </c>
      <c r="W10" s="46">
        <v>3.6364639181663816</v>
      </c>
      <c r="X10" s="46">
        <v>3.636445493695788</v>
      </c>
      <c r="Y10" s="46">
        <v>3.6364334702460348</v>
      </c>
      <c r="Z10" s="46">
        <v>3.6364278296082708</v>
      </c>
      <c r="AA10" s="46">
        <v>3.6364285537143055</v>
      </c>
      <c r="AB10" s="46">
        <v>3.6364356246355505</v>
      </c>
      <c r="AC10" s="46">
        <v>3.6364490245821339</v>
      </c>
      <c r="AD10" s="46">
        <v>3.6364687359019263</v>
      </c>
      <c r="AE10" s="46">
        <v>3.636494741079606</v>
      </c>
      <c r="AG10" s="5"/>
      <c r="AH10" s="5"/>
      <c r="AI10" s="5"/>
      <c r="AJ10" s="5"/>
      <c r="AK10" s="5"/>
      <c r="AL10" s="5"/>
      <c r="AM10" s="5"/>
      <c r="AN10" s="5"/>
      <c r="BH10" s="5"/>
      <c r="BI10" s="5"/>
      <c r="BJ10" s="5"/>
      <c r="BK10" s="5"/>
      <c r="BL10" s="5"/>
    </row>
    <row r="11" spans="1:64" customFormat="1" ht="16.5" x14ac:dyDescent="0.3">
      <c r="A11" s="17">
        <v>9</v>
      </c>
      <c r="B11" s="9">
        <v>36</v>
      </c>
      <c r="C11" s="42">
        <f t="shared" si="5"/>
        <v>36.272217913423823</v>
      </c>
      <c r="D11" s="19">
        <f t="shared" si="6"/>
        <v>0.67959139276490321</v>
      </c>
      <c r="E11" s="36">
        <f t="shared" si="7"/>
        <v>37.662285746589589</v>
      </c>
      <c r="F11" s="36">
        <f t="shared" si="1"/>
        <v>-1.6622857465895891</v>
      </c>
      <c r="G11" s="36">
        <f t="shared" si="2"/>
        <v>1.6622857465895891</v>
      </c>
      <c r="H11" s="36">
        <f t="shared" si="3"/>
        <v>2.7631939033149076</v>
      </c>
      <c r="I11" s="15">
        <f t="shared" si="0"/>
        <v>4.617460407193303E-2</v>
      </c>
      <c r="J11" s="19">
        <f>AVERAGE(G$3:G11)</f>
        <v>1.9589604392691156</v>
      </c>
      <c r="K11" s="15">
        <f>AVERAGE(H$3:H11)</f>
        <v>4.424179152383573</v>
      </c>
      <c r="L11" s="19">
        <f>AVERAGE(I$3:I11)</f>
        <v>6.8249687314187832E-2</v>
      </c>
      <c r="M11" s="12">
        <f>SUM(F$3:F11)</f>
        <v>-4.1522561452977804</v>
      </c>
      <c r="N11" s="11">
        <f t="shared" si="4"/>
        <v>-2.1196222557955173</v>
      </c>
      <c r="O11" s="15"/>
      <c r="P11" s="5"/>
      <c r="Q11" s="5"/>
      <c r="R11" s="5"/>
      <c r="T11">
        <f t="shared" si="9"/>
        <v>0.84</v>
      </c>
      <c r="U11" s="46">
        <v>3.6365029312230122</v>
      </c>
      <c r="V11" s="46">
        <v>3.6364797870139509</v>
      </c>
      <c r="W11" s="46">
        <v>3.6364630842291494</v>
      </c>
      <c r="X11" s="46">
        <v>3.6364528044348647</v>
      </c>
      <c r="Y11" s="46">
        <v>3.636448929339656</v>
      </c>
      <c r="Z11" s="46">
        <v>3.6364514407934627</v>
      </c>
      <c r="AA11" s="46">
        <v>3.6364603207865831</v>
      </c>
      <c r="AB11" s="46">
        <v>3.6364755514487408</v>
      </c>
      <c r="AC11" s="46">
        <v>3.6364971150481353</v>
      </c>
      <c r="AD11" s="46">
        <v>3.6365249939904607</v>
      </c>
      <c r="AE11" s="46">
        <v>3.6365591708180021</v>
      </c>
      <c r="AG11" s="5"/>
      <c r="AH11" s="5"/>
      <c r="AI11" s="5"/>
      <c r="AJ11" s="5"/>
      <c r="AK11" s="5"/>
      <c r="AL11" s="5"/>
      <c r="AM11" s="5"/>
      <c r="AN11" s="5"/>
      <c r="BH11" s="5"/>
      <c r="BI11" s="5"/>
      <c r="BJ11" s="5"/>
      <c r="BK11" s="5"/>
      <c r="BL11" s="5"/>
    </row>
    <row r="12" spans="1:64" customFormat="1" ht="16.5" x14ac:dyDescent="0.3">
      <c r="A12" s="17">
        <v>10</v>
      </c>
      <c r="B12" s="9">
        <v>37</v>
      </c>
      <c r="C12" s="42">
        <f t="shared" si="5"/>
        <v>36.992108234012917</v>
      </c>
      <c r="D12" s="19">
        <f t="shared" si="6"/>
        <v>0.70050395945355726</v>
      </c>
      <c r="E12" s="36">
        <f t="shared" si="7"/>
        <v>36.951809306188728</v>
      </c>
      <c r="F12" s="36">
        <f t="shared" si="1"/>
        <v>4.8190693811271501E-2</v>
      </c>
      <c r="G12" s="36">
        <f t="shared" si="2"/>
        <v>4.8190693811271501E-2</v>
      </c>
      <c r="H12" s="36">
        <f t="shared" si="3"/>
        <v>2.3223429700117214E-3</v>
      </c>
      <c r="I12" s="15">
        <f t="shared" si="0"/>
        <v>1.302451184088419E-3</v>
      </c>
      <c r="J12" s="19">
        <f>AVERAGE(G$3:G12)</f>
        <v>1.7678834647233312</v>
      </c>
      <c r="K12" s="15">
        <f>AVERAGE(H$3:H12)</f>
        <v>3.9819934714422169</v>
      </c>
      <c r="L12" s="19">
        <f>AVERAGE(I$3:I12)</f>
        <v>6.1554963701177891E-2</v>
      </c>
      <c r="M12" s="12">
        <f>SUM(F$3:F12)</f>
        <v>-4.1040654514865089</v>
      </c>
      <c r="N12" s="11">
        <f t="shared" si="4"/>
        <v>-2.3214570040275722</v>
      </c>
      <c r="O12" s="15"/>
      <c r="P12" s="5"/>
      <c r="Q12" s="5"/>
      <c r="R12" s="5"/>
      <c r="T12">
        <f t="shared" si="9"/>
        <v>0.84099999999999997</v>
      </c>
      <c r="U12" s="46">
        <v>3.6365027605302314</v>
      </c>
      <c r="V12" s="46">
        <v>3.6364877715642701</v>
      </c>
      <c r="W12" s="46">
        <v>3.6364792276511055</v>
      </c>
      <c r="X12" s="46">
        <v>3.6364771104162013</v>
      </c>
      <c r="Y12" s="46">
        <v>3.6364814016270537</v>
      </c>
      <c r="Z12" s="46">
        <v>3.6364920831923238</v>
      </c>
      <c r="AA12" s="46">
        <v>3.6365091371608087</v>
      </c>
      <c r="AB12" s="46">
        <v>3.6365325457204949</v>
      </c>
      <c r="AC12" s="46">
        <v>3.6365622911976057</v>
      </c>
      <c r="AD12" s="46">
        <v>3.6365983560556532</v>
      </c>
      <c r="AE12" s="46">
        <v>3.6366407228944917</v>
      </c>
      <c r="AG12" s="5"/>
      <c r="AH12" s="5"/>
      <c r="AI12" s="5"/>
      <c r="AJ12" s="5"/>
      <c r="AK12" s="5"/>
      <c r="AL12" s="5"/>
      <c r="AM12" s="5"/>
      <c r="AN12" s="5"/>
      <c r="BH12" s="5"/>
      <c r="BI12" s="5"/>
      <c r="BJ12" s="5"/>
      <c r="BK12" s="5"/>
      <c r="BL12" s="5"/>
    </row>
    <row r="13" spans="1:64" customFormat="1" ht="16.5" x14ac:dyDescent="0.3">
      <c r="A13" s="17">
        <v>11</v>
      </c>
      <c r="B13" s="9">
        <v>39</v>
      </c>
      <c r="C13" s="42">
        <f t="shared" si="5"/>
        <v>38.785900600146235</v>
      </c>
      <c r="D13" s="19">
        <f t="shared" si="6"/>
        <v>1.2678507338979654</v>
      </c>
      <c r="E13" s="36">
        <f t="shared" si="7"/>
        <v>37.692612193466474</v>
      </c>
      <c r="F13" s="36">
        <f t="shared" si="1"/>
        <v>1.3073878065335265</v>
      </c>
      <c r="G13" s="36">
        <f t="shared" si="2"/>
        <v>1.3073878065335265</v>
      </c>
      <c r="H13" s="36">
        <f t="shared" si="3"/>
        <v>1.7092628766725457</v>
      </c>
      <c r="I13" s="15">
        <f t="shared" si="0"/>
        <v>3.3522764270090426E-2</v>
      </c>
      <c r="J13" s="19">
        <f>AVERAGE(G$3:G13)</f>
        <v>1.7260202230697126</v>
      </c>
      <c r="K13" s="15">
        <f>AVERAGE(H$3:H13)</f>
        <v>3.7753815991904287</v>
      </c>
      <c r="L13" s="19">
        <f>AVERAGE(I$3:I13)</f>
        <v>5.9006581934715391E-2</v>
      </c>
      <c r="M13" s="12">
        <f>SUM(F$3:F13)</f>
        <v>-2.7966776449529824</v>
      </c>
      <c r="N13" s="11">
        <f t="shared" si="4"/>
        <v>-1.6203041004809982</v>
      </c>
      <c r="O13" s="15"/>
      <c r="P13" s="5"/>
      <c r="Q13" s="5"/>
      <c r="R13" s="5"/>
      <c r="T13">
        <f t="shared" si="9"/>
        <v>0.84199999999999997</v>
      </c>
      <c r="U13" s="46">
        <v>3.6365195359936067</v>
      </c>
      <c r="V13" s="46">
        <v>3.6365127201157845</v>
      </c>
      <c r="W13" s="46">
        <v>3.6365123529879697</v>
      </c>
      <c r="X13" s="46">
        <v>3.6365184162947699</v>
      </c>
      <c r="Y13" s="46">
        <v>3.6365308918626131</v>
      </c>
      <c r="Z13" s="46">
        <v>3.63654976165884</v>
      </c>
      <c r="AA13" s="46">
        <v>3.636575007790718</v>
      </c>
      <c r="AB13" s="46">
        <v>3.6366066125044614</v>
      </c>
      <c r="AC13" s="46">
        <v>3.6366445581842912</v>
      </c>
      <c r="AD13" s="46">
        <v>3.6366888273514926</v>
      </c>
      <c r="AE13" s="46">
        <v>3.6367394026634678</v>
      </c>
      <c r="AG13" s="5"/>
      <c r="AH13" s="5"/>
      <c r="AI13" s="5"/>
      <c r="AJ13" s="5"/>
      <c r="AK13" s="5"/>
      <c r="AL13" s="5"/>
      <c r="AM13" s="5"/>
      <c r="AN13" s="5"/>
      <c r="BH13" s="5"/>
      <c r="BI13" s="5"/>
      <c r="BJ13" s="5"/>
      <c r="BK13" s="5"/>
      <c r="BL13" s="5"/>
    </row>
    <row r="14" spans="1:64" customFormat="1" ht="16.5" x14ac:dyDescent="0.3">
      <c r="A14" s="17">
        <v>12</v>
      </c>
      <c r="B14" s="9">
        <v>41</v>
      </c>
      <c r="C14" s="42">
        <f t="shared" si="5"/>
        <v>40.845041180221244</v>
      </c>
      <c r="D14" s="19">
        <f t="shared" si="6"/>
        <v>1.6784795662685055</v>
      </c>
      <c r="E14" s="36">
        <f t="shared" si="7"/>
        <v>40.0537513340442</v>
      </c>
      <c r="F14" s="36">
        <f t="shared" si="1"/>
        <v>0.94624866595579959</v>
      </c>
      <c r="G14" s="36">
        <f t="shared" si="2"/>
        <v>0.94624866595579959</v>
      </c>
      <c r="H14" s="36">
        <f t="shared" si="3"/>
        <v>0.89538653782313038</v>
      </c>
      <c r="I14" s="15">
        <f t="shared" si="0"/>
        <v>2.3079235755019502E-2</v>
      </c>
      <c r="J14" s="19">
        <f>AVERAGE(G$3:G14)</f>
        <v>1.6610392599768866</v>
      </c>
      <c r="K14" s="15">
        <f>AVERAGE(H$3:H14)</f>
        <v>3.5353820107431537</v>
      </c>
      <c r="L14" s="19">
        <f>AVERAGE(I$3:I14)</f>
        <v>5.6012636419740726E-2</v>
      </c>
      <c r="M14" s="12">
        <f>SUM(F$3:F14)</f>
        <v>-1.8504289789971828</v>
      </c>
      <c r="N14" s="11">
        <f t="shared" si="4"/>
        <v>-1.1140188095391144</v>
      </c>
      <c r="O14" s="15"/>
      <c r="P14" s="5"/>
      <c r="Q14" s="5"/>
      <c r="R14" s="5"/>
      <c r="T14">
        <f t="shared" si="9"/>
        <v>0.84299999999999997</v>
      </c>
      <c r="U14" s="46">
        <v>3.6365532622069092</v>
      </c>
      <c r="V14" s="46">
        <v>3.6365546373617796</v>
      </c>
      <c r="W14" s="46">
        <v>3.636562465032708</v>
      </c>
      <c r="X14" s="46">
        <v>3.6365767269633769</v>
      </c>
      <c r="Y14" s="46">
        <v>3.6365974050391463</v>
      </c>
      <c r="Z14" s="46">
        <v>3.636624481286006</v>
      </c>
      <c r="AA14" s="46">
        <v>3.6366579378696344</v>
      </c>
      <c r="AB14" s="46">
        <v>3.6366977570944585</v>
      </c>
      <c r="AC14" s="46">
        <v>3.6367439214026733</v>
      </c>
      <c r="AD14" s="46">
        <v>3.6367964133733031</v>
      </c>
      <c r="AE14" s="46">
        <v>3.6368552157212681</v>
      </c>
      <c r="AG14" s="5"/>
      <c r="AH14" s="5"/>
      <c r="AI14" s="5"/>
      <c r="AJ14" s="5"/>
      <c r="AK14" s="5"/>
      <c r="AL14" s="5"/>
      <c r="AM14" s="5"/>
      <c r="AN14" s="5"/>
      <c r="BH14" s="5"/>
      <c r="BI14" s="5"/>
      <c r="BJ14" s="5"/>
      <c r="BK14" s="5"/>
      <c r="BL14" s="5"/>
    </row>
    <row r="15" spans="1:64" customFormat="1" ht="16.5" x14ac:dyDescent="0.3">
      <c r="A15" s="17">
        <v>13</v>
      </c>
      <c r="B15" s="9">
        <v>42</v>
      </c>
      <c r="C15" s="42">
        <f t="shared" si="5"/>
        <v>42.085732387187889</v>
      </c>
      <c r="D15" s="19">
        <f t="shared" si="6"/>
        <v>1.4512954014848267</v>
      </c>
      <c r="E15" s="36">
        <f t="shared" si="7"/>
        <v>42.523520746489751</v>
      </c>
      <c r="F15" s="36">
        <f t="shared" si="1"/>
        <v>-0.52352074648975133</v>
      </c>
      <c r="G15" s="36">
        <f t="shared" si="2"/>
        <v>0.52352074648975133</v>
      </c>
      <c r="H15" s="36">
        <f t="shared" si="3"/>
        <v>0.27407397200518646</v>
      </c>
      <c r="I15" s="15">
        <f t="shared" si="0"/>
        <v>1.2464779678327412E-2</v>
      </c>
      <c r="J15" s="19">
        <f>AVERAGE(G$3:G15)</f>
        <v>1.5735378358624916</v>
      </c>
      <c r="K15" s="15">
        <f>AVERAGE(H$3:H15)</f>
        <v>3.2845121616094635</v>
      </c>
      <c r="L15" s="19">
        <f>AVERAGE(I$3:I15)</f>
        <v>5.2662801285785855E-2</v>
      </c>
      <c r="M15" s="12">
        <f>SUM(F$3:F15)</f>
        <v>-2.3739497254869342</v>
      </c>
      <c r="N15" s="11">
        <f t="shared" si="4"/>
        <v>-1.5086702533502911</v>
      </c>
      <c r="O15" s="15"/>
      <c r="P15" s="5"/>
      <c r="Q15" s="5"/>
      <c r="R15" s="5"/>
      <c r="T15">
        <f t="shared" si="9"/>
        <v>0.84399999999999997</v>
      </c>
      <c r="U15" s="46">
        <v>3.6366039440008953</v>
      </c>
      <c r="V15" s="46">
        <v>3.6366135282331058</v>
      </c>
      <c r="W15" s="46">
        <v>3.6366295688163803</v>
      </c>
      <c r="X15" s="46">
        <v>3.636652047553524</v>
      </c>
      <c r="Y15" s="46">
        <v>3.6366809463887226</v>
      </c>
      <c r="Z15" s="46">
        <v>3.6367162474066212</v>
      </c>
      <c r="AA15" s="46">
        <v>3.6367579328313049</v>
      </c>
      <c r="AB15" s="46">
        <v>3.6368059850253305</v>
      </c>
      <c r="AC15" s="46">
        <v>3.6368603864888516</v>
      </c>
      <c r="AD15" s="46">
        <v>3.6369211198586235</v>
      </c>
      <c r="AE15" s="46">
        <v>3.6369881679070617</v>
      </c>
      <c r="AG15" s="5"/>
      <c r="AH15" s="5"/>
      <c r="AI15" s="5"/>
      <c r="AJ15" s="5"/>
      <c r="AK15" s="5"/>
      <c r="AL15" s="5"/>
      <c r="AM15" s="5"/>
      <c r="AN15" s="5"/>
      <c r="BH15" s="5"/>
      <c r="BI15" s="5"/>
      <c r="BJ15" s="5"/>
      <c r="BK15" s="5"/>
      <c r="BL15" s="5"/>
    </row>
    <row r="16" spans="1:64" customFormat="1" ht="16.5" x14ac:dyDescent="0.3">
      <c r="A16" s="17">
        <v>14</v>
      </c>
      <c r="B16" s="9">
        <v>43</v>
      </c>
      <c r="C16" s="42">
        <f t="shared" si="5"/>
        <v>43.087944316663382</v>
      </c>
      <c r="D16" s="19">
        <f t="shared" si="6"/>
        <v>1.218249795454339</v>
      </c>
      <c r="E16" s="36">
        <f t="shared" si="7"/>
        <v>43.537027788672717</v>
      </c>
      <c r="F16" s="36">
        <f t="shared" si="1"/>
        <v>-0.53702778867271661</v>
      </c>
      <c r="G16" s="36">
        <f t="shared" si="2"/>
        <v>0.53702778867271661</v>
      </c>
      <c r="H16" s="36">
        <f t="shared" si="3"/>
        <v>0.28839884580670799</v>
      </c>
      <c r="I16" s="15">
        <f t="shared" si="0"/>
        <v>1.2489018341225967E-2</v>
      </c>
      <c r="J16" s="19">
        <f>AVERAGE(G$3:G16)</f>
        <v>1.4995014039203647</v>
      </c>
      <c r="K16" s="15">
        <f>AVERAGE(H$3:H16)</f>
        <v>3.0705040676235527</v>
      </c>
      <c r="L16" s="19">
        <f>AVERAGE(I$3:I16)</f>
        <v>4.9793245361174431E-2</v>
      </c>
      <c r="M16" s="12">
        <f>SUM(F$3:F16)</f>
        <v>-2.9109775141596508</v>
      </c>
      <c r="N16" s="11">
        <f t="shared" si="4"/>
        <v>-1.9412969581415922</v>
      </c>
      <c r="O16" s="15"/>
      <c r="P16" s="5"/>
      <c r="Q16" s="5"/>
      <c r="R16" s="5"/>
      <c r="S16" s="2"/>
      <c r="T16">
        <f t="shared" si="9"/>
        <v>0.84499999999999997</v>
      </c>
      <c r="U16" s="46">
        <v>3.6366715864442041</v>
      </c>
      <c r="V16" s="47">
        <v>3.6366893978990444</v>
      </c>
      <c r="W16" s="47">
        <v>3.6367136696091178</v>
      </c>
      <c r="X16" s="47">
        <v>3.636744383436318</v>
      </c>
      <c r="Y16" s="47">
        <v>3.636781521383655</v>
      </c>
      <c r="Z16" s="47">
        <v>3.6368250655943504</v>
      </c>
      <c r="AA16" s="47">
        <v>3.6368749983508528</v>
      </c>
      <c r="AB16" s="47">
        <v>3.6369313020739082</v>
      </c>
      <c r="AC16" s="47">
        <v>3.6369939593215546</v>
      </c>
      <c r="AD16" s="47">
        <v>3.6370629527882348</v>
      </c>
      <c r="AE16" s="47">
        <v>3.6371382653038422</v>
      </c>
      <c r="AF16" s="2"/>
      <c r="AG16" s="8"/>
      <c r="AH16" s="8"/>
      <c r="AI16" s="8"/>
      <c r="AJ16" s="8"/>
      <c r="AK16" s="8"/>
      <c r="AL16" s="8"/>
      <c r="AM16" s="8"/>
      <c r="AN16" s="8"/>
      <c r="AO16" s="2"/>
      <c r="AP16" s="2"/>
      <c r="AQ16" s="2"/>
      <c r="AR16" s="2"/>
      <c r="AS16" s="2"/>
      <c r="AT16" s="2"/>
      <c r="AU16" s="2"/>
      <c r="BH16" s="5"/>
      <c r="BI16" s="5"/>
      <c r="BJ16" s="5"/>
      <c r="BK16" s="5"/>
      <c r="BL16" s="5"/>
    </row>
    <row r="17" spans="1:64" ht="16.5" x14ac:dyDescent="0.3">
      <c r="A17" s="17">
        <v>15</v>
      </c>
      <c r="B17" s="9">
        <v>45</v>
      </c>
      <c r="C17" s="42">
        <f t="shared" si="5"/>
        <v>44.886381513221806</v>
      </c>
      <c r="D17" s="19">
        <f t="shared" si="6"/>
        <v>1.5193299574486892</v>
      </c>
      <c r="E17" s="36">
        <f t="shared" si="7"/>
        <v>44.306194112117723</v>
      </c>
      <c r="F17" s="36">
        <f t="shared" si="1"/>
        <v>0.69380588788227726</v>
      </c>
      <c r="G17" s="36">
        <f t="shared" si="2"/>
        <v>0.69380588788227726</v>
      </c>
      <c r="H17" s="36">
        <f t="shared" si="3"/>
        <v>0.48136661006011511</v>
      </c>
      <c r="I17" s="15">
        <f t="shared" si="0"/>
        <v>1.5417908619606161E-2</v>
      </c>
      <c r="J17" s="19">
        <f>AVERAGE(G$3:G17)</f>
        <v>1.4457883695178255</v>
      </c>
      <c r="K17" s="15">
        <f>AVERAGE(H$3:H17)</f>
        <v>2.89789490378599</v>
      </c>
      <c r="L17" s="19">
        <f>AVERAGE(I$3:I17)</f>
        <v>4.7501556245069881E-2</v>
      </c>
      <c r="M17" s="12">
        <f>SUM(F$3:F17)</f>
        <v>-2.2171716262773735</v>
      </c>
      <c r="N17" s="11">
        <f t="shared" si="4"/>
        <v>-1.5335381533168693</v>
      </c>
      <c r="O17" s="15"/>
      <c r="S17" s="8"/>
      <c r="T17"/>
      <c r="U1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>MIN(U6:AE16)</f>
        <v>3.6364025365565396</v>
      </c>
      <c r="AG17" s="8"/>
      <c r="AH17" s="8"/>
      <c r="AI17" s="8"/>
      <c r="AJ17" s="8"/>
      <c r="AK17" s="8"/>
      <c r="AL17" s="8"/>
      <c r="AM17" s="8"/>
      <c r="AN17" s="8"/>
      <c r="AO17" s="2"/>
      <c r="AP17" s="2"/>
      <c r="AQ17" s="2"/>
      <c r="AR17" s="2"/>
      <c r="AS17" s="2"/>
      <c r="AT17" s="2"/>
      <c r="AU17" s="2"/>
    </row>
    <row r="18" spans="1:64" ht="16.5" x14ac:dyDescent="0.3">
      <c r="A18" s="17">
        <v>16</v>
      </c>
      <c r="B18" s="9">
        <v>48</v>
      </c>
      <c r="C18" s="42">
        <f t="shared" si="5"/>
        <v>47.73891739266849</v>
      </c>
      <c r="D18" s="19">
        <f t="shared" si="6"/>
        <v>2.2111785811918505</v>
      </c>
      <c r="E18" s="36">
        <f t="shared" si="7"/>
        <v>46.405711470670497</v>
      </c>
      <c r="F18" s="36">
        <f t="shared" si="1"/>
        <v>1.5942885293295035</v>
      </c>
      <c r="G18" s="36">
        <f t="shared" si="2"/>
        <v>1.5942885293295035</v>
      </c>
      <c r="H18" s="36">
        <f t="shared" si="3"/>
        <v>2.5417559147516311</v>
      </c>
      <c r="I18" s="15">
        <f t="shared" si="0"/>
        <v>3.3214344361031323E-2</v>
      </c>
      <c r="J18" s="19">
        <f>AVERAGE(G$3:G18)</f>
        <v>1.4550696295060555</v>
      </c>
      <c r="K18" s="15">
        <f>AVERAGE(H$3:H18)</f>
        <v>2.8756362169713428</v>
      </c>
      <c r="L18" s="19">
        <f>AVERAGE(I$3:I18)</f>
        <v>4.660860550231747E-2</v>
      </c>
      <c r="M18" s="12">
        <f>SUM(F$3:F18)</f>
        <v>-0.62288309694787003</v>
      </c>
      <c r="N18" s="11">
        <f t="shared" si="4"/>
        <v>-0.42807786261013281</v>
      </c>
      <c r="O18" s="15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2"/>
      <c r="AP18" s="2"/>
      <c r="AQ18" s="2"/>
      <c r="AR18" s="2"/>
      <c r="AS18" s="2"/>
      <c r="AT18" s="2"/>
      <c r="AU18" s="2"/>
    </row>
    <row r="19" spans="1:64" ht="16.5" x14ac:dyDescent="0.3">
      <c r="A19" s="17">
        <v>17</v>
      </c>
      <c r="B19" s="9">
        <v>49</v>
      </c>
      <c r="C19" s="42">
        <f t="shared" si="5"/>
        <v>49.15558885954912</v>
      </c>
      <c r="D19" s="19">
        <f t="shared" si="6"/>
        <v>1.7988801923828666</v>
      </c>
      <c r="E19" s="36">
        <f t="shared" si="7"/>
        <v>49.950095973860343</v>
      </c>
      <c r="F19" s="36">
        <f t="shared" si="1"/>
        <v>-0.95009597386034272</v>
      </c>
      <c r="G19" s="36">
        <f t="shared" si="2"/>
        <v>0.95009597386034272</v>
      </c>
      <c r="H19" s="36">
        <f t="shared" si="3"/>
        <v>0.90268235954563303</v>
      </c>
      <c r="I19" s="15">
        <f t="shared" si="0"/>
        <v>1.9389713752251892E-2</v>
      </c>
      <c r="J19" s="19">
        <f>AVERAGE(G$3:G19)</f>
        <v>1.4253652968210135</v>
      </c>
      <c r="K19" s="15">
        <f>AVERAGE(H$3:H19)</f>
        <v>2.7595801077110069</v>
      </c>
      <c r="L19" s="19">
        <f>AVERAGE(I$3:I19)</f>
        <v>4.5007494222901845E-2</v>
      </c>
      <c r="M19" s="12">
        <f>SUM(F$3:F19)</f>
        <v>-1.5729790708082128</v>
      </c>
      <c r="N19" s="11">
        <f t="shared" si="4"/>
        <v>-1.1035620653290925</v>
      </c>
      <c r="O19" s="1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2"/>
      <c r="AP19" s="2"/>
      <c r="AQ19" s="2"/>
      <c r="AR19" s="2"/>
      <c r="AS19" s="2"/>
      <c r="AT19" s="2"/>
      <c r="AU19" s="2"/>
    </row>
    <row r="20" spans="1:64" ht="16.5" x14ac:dyDescent="0.3">
      <c r="A20" s="17">
        <v>18</v>
      </c>
      <c r="B20" s="9">
        <v>50</v>
      </c>
      <c r="C20" s="42">
        <f t="shared" si="5"/>
        <v>50.156305000074511</v>
      </c>
      <c r="D20" s="19">
        <f t="shared" si="6"/>
        <v>1.384684086824546</v>
      </c>
      <c r="E20" s="36">
        <f t="shared" si="7"/>
        <v>50.954469051931987</v>
      </c>
      <c r="F20" s="36">
        <f t="shared" si="1"/>
        <v>-0.95446905193198717</v>
      </c>
      <c r="G20" s="36">
        <f t="shared" si="2"/>
        <v>0.95446905193198717</v>
      </c>
      <c r="H20" s="36">
        <f t="shared" si="3"/>
        <v>0.91101117109594643</v>
      </c>
      <c r="I20" s="15">
        <f t="shared" si="0"/>
        <v>1.9089381038639743E-2</v>
      </c>
      <c r="J20" s="19">
        <f>AVERAGE(G$3:G20)</f>
        <v>1.3992043943271788</v>
      </c>
      <c r="K20" s="15">
        <f>AVERAGE(H$3:H20)</f>
        <v>2.6568818334546145</v>
      </c>
      <c r="L20" s="19">
        <f>AVERAGE(I$3:I20)</f>
        <v>4.3567599045998398E-2</v>
      </c>
      <c r="M20" s="12">
        <f>SUM(F$3:F20)</f>
        <v>-2.5274481227401999</v>
      </c>
      <c r="N20" s="11">
        <f t="shared" si="4"/>
        <v>-1.8063466159678181</v>
      </c>
      <c r="O20" s="15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"/>
      <c r="AP20" s="2"/>
      <c r="AQ20" s="2"/>
      <c r="AR20" s="2"/>
      <c r="AS20" s="2"/>
      <c r="AT20" s="2"/>
      <c r="AU20" s="2"/>
    </row>
    <row r="21" spans="1:64" ht="16.5" x14ac:dyDescent="0.3">
      <c r="A21" s="17">
        <v>19</v>
      </c>
      <c r="B21" s="9">
        <v>50</v>
      </c>
      <c r="C21" s="42">
        <f t="shared" si="5"/>
        <v>50.252354226525242</v>
      </c>
      <c r="D21" s="19">
        <f t="shared" si="6"/>
        <v>0.71596499403729863</v>
      </c>
      <c r="E21" s="36">
        <f t="shared" si="7"/>
        <v>51.54098908689906</v>
      </c>
      <c r="F21" s="36">
        <f t="shared" si="1"/>
        <v>-1.5409890868990601</v>
      </c>
      <c r="G21" s="36">
        <f t="shared" si="2"/>
        <v>1.5409890868990601</v>
      </c>
      <c r="H21" s="36">
        <f t="shared" si="3"/>
        <v>2.3746473659419989</v>
      </c>
      <c r="I21" s="15">
        <f t="shared" si="0"/>
        <v>3.0819781737981201E-2</v>
      </c>
      <c r="J21" s="19">
        <f>AVERAGE(G$3:G21)</f>
        <v>1.406666746567804</v>
      </c>
      <c r="K21" s="15">
        <f>AVERAGE(H$3:H21)</f>
        <v>2.6420273877960558</v>
      </c>
      <c r="L21" s="19">
        <f>AVERAGE(I$3:I21)</f>
        <v>4.2896661292944858E-2</v>
      </c>
      <c r="M21" s="12">
        <f>SUM(F$3:F21)</f>
        <v>-4.06843720963926</v>
      </c>
      <c r="N21" s="11">
        <f t="shared" si="4"/>
        <v>-2.8922537762167493</v>
      </c>
      <c r="O21" s="15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2"/>
      <c r="AP21" s="2"/>
      <c r="AQ21" s="2"/>
      <c r="AR21" s="2"/>
      <c r="AS21" s="2"/>
      <c r="AT21" s="2"/>
      <c r="AU21" s="2"/>
    </row>
    <row r="22" spans="1:64" ht="16.5" x14ac:dyDescent="0.3">
      <c r="A22" s="17">
        <v>20</v>
      </c>
      <c r="B22" s="9">
        <v>55</v>
      </c>
      <c r="C22" s="42">
        <f t="shared" si="5"/>
        <v>54.339767105853454</v>
      </c>
      <c r="D22" s="19">
        <f t="shared" si="6"/>
        <v>2.4655308645253977</v>
      </c>
      <c r="E22" s="36">
        <f t="shared" si="7"/>
        <v>50.968319220562542</v>
      </c>
      <c r="F22" s="36">
        <f t="shared" si="1"/>
        <v>4.0316807794374583</v>
      </c>
      <c r="G22" s="36">
        <f t="shared" si="2"/>
        <v>4.0316807794374583</v>
      </c>
      <c r="H22" s="36">
        <f t="shared" si="3"/>
        <v>16.25444990728543</v>
      </c>
      <c r="I22" s="15">
        <f t="shared" si="0"/>
        <v>7.3303286898862882E-2</v>
      </c>
      <c r="J22" s="19">
        <f>AVERAGE(G$3:G22)</f>
        <v>1.5379174482112867</v>
      </c>
      <c r="K22" s="15">
        <f>AVERAGE(H$3:H22)</f>
        <v>3.3226485137705248</v>
      </c>
      <c r="L22" s="19">
        <f>AVERAGE(I$3:I22)</f>
        <v>4.4416992573240763E-2</v>
      </c>
      <c r="M22" s="12">
        <f>SUM(F$3:F22)</f>
        <v>-3.6756430201801749E-2</v>
      </c>
      <c r="N22" s="11">
        <f t="shared" si="4"/>
        <v>-2.3900132119934157E-2</v>
      </c>
      <c r="O22" s="15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2"/>
      <c r="AP22" s="2"/>
      <c r="AQ22" s="2"/>
      <c r="AR22" s="2"/>
      <c r="AS22" s="2"/>
      <c r="AT22" s="2"/>
      <c r="AU22" s="2"/>
    </row>
    <row r="23" spans="1:64" ht="16.5" x14ac:dyDescent="0.3">
      <c r="A23" s="17">
        <v>21</v>
      </c>
      <c r="B23" s="9">
        <v>55</v>
      </c>
      <c r="C23" s="42">
        <f t="shared" si="5"/>
        <v>55.295637767220853</v>
      </c>
      <c r="D23" s="19">
        <f t="shared" si="6"/>
        <v>1.6821137519540559</v>
      </c>
      <c r="E23" s="36">
        <f t="shared" si="7"/>
        <v>56.805297970378852</v>
      </c>
      <c r="F23" s="36">
        <f t="shared" si="1"/>
        <v>-1.8052979703788523</v>
      </c>
      <c r="G23" s="36">
        <f t="shared" si="2"/>
        <v>1.8052979703788523</v>
      </c>
      <c r="H23" s="36">
        <f t="shared" si="3"/>
        <v>3.2591007618540035</v>
      </c>
      <c r="I23" s="15">
        <f t="shared" si="0"/>
        <v>3.2823599461433678E-2</v>
      </c>
      <c r="J23" s="19">
        <f>AVERAGE(G$3:G23)</f>
        <v>1.5506498540287901</v>
      </c>
      <c r="K23" s="15">
        <f>AVERAGE(H$3:H23)</f>
        <v>3.3196224303459281</v>
      </c>
      <c r="L23" s="19">
        <f>AVERAGE(I$3:I23)</f>
        <v>4.3864926234583282E-2</v>
      </c>
      <c r="M23" s="12">
        <f>SUM(F$3:F23)</f>
        <v>-1.8420544005806541</v>
      </c>
      <c r="N23" s="11">
        <f t="shared" si="4"/>
        <v>-1.1879241440578974</v>
      </c>
      <c r="O23" s="15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2"/>
      <c r="AP23" s="2"/>
      <c r="AQ23" s="2"/>
      <c r="AR23" s="2"/>
      <c r="AS23" s="2"/>
      <c r="AT23" s="2"/>
      <c r="AU23" s="2"/>
    </row>
    <row r="24" spans="1:64" ht="16.5" x14ac:dyDescent="0.3">
      <c r="A24" s="17">
        <v>22</v>
      </c>
      <c r="B24" s="9">
        <v>58</v>
      </c>
      <c r="C24" s="42">
        <f t="shared" si="5"/>
        <v>57.83259535911813</v>
      </c>
      <c r="D24" s="19">
        <f t="shared" si="6"/>
        <v>2.125723043228211</v>
      </c>
      <c r="E24" s="36">
        <f t="shared" si="7"/>
        <v>56.977751519174909</v>
      </c>
      <c r="F24" s="36">
        <f t="shared" si="1"/>
        <v>1.0222484808250911</v>
      </c>
      <c r="G24" s="36">
        <f t="shared" si="2"/>
        <v>1.0222484808250911</v>
      </c>
      <c r="H24" s="36">
        <f t="shared" si="3"/>
        <v>1.0449919565492067</v>
      </c>
      <c r="I24" s="15">
        <f t="shared" si="0"/>
        <v>1.7624973807329157E-2</v>
      </c>
      <c r="J24" s="19">
        <f>AVERAGE(G$3:G24)</f>
        <v>1.5266316097922583</v>
      </c>
      <c r="K24" s="15">
        <f>AVERAGE(H$3:H24)</f>
        <v>3.2162301360824412</v>
      </c>
      <c r="L24" s="19">
        <f>AVERAGE(I$3:I24)</f>
        <v>4.2672201124253545E-2</v>
      </c>
      <c r="M24" s="12">
        <f>SUM(F$3:F24)</f>
        <v>-0.81980591975556294</v>
      </c>
      <c r="N24" s="11">
        <f t="shared" si="4"/>
        <v>-0.53700310834459986</v>
      </c>
      <c r="O24" s="1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2"/>
      <c r="AP24" s="2"/>
      <c r="AQ24" s="2"/>
      <c r="AR24" s="2"/>
      <c r="AS24" s="2"/>
      <c r="AT24" s="2"/>
      <c r="AU24" s="2"/>
    </row>
    <row r="25" spans="1:64" ht="16.5" x14ac:dyDescent="0.3">
      <c r="A25" s="17">
        <v>23</v>
      </c>
      <c r="B25" s="9">
        <v>62</v>
      </c>
      <c r="C25" s="42">
        <f t="shared" si="5"/>
        <v>61.665651765630926</v>
      </c>
      <c r="D25" s="19">
        <f t="shared" si="6"/>
        <v>3.0117198860032608</v>
      </c>
      <c r="E25" s="36">
        <f t="shared" si="7"/>
        <v>59.958318402346343</v>
      </c>
      <c r="F25" s="36">
        <f t="shared" si="1"/>
        <v>2.0416815976536569</v>
      </c>
      <c r="G25" s="36">
        <f t="shared" si="2"/>
        <v>2.0416815976536569</v>
      </c>
      <c r="H25" s="36">
        <f t="shared" si="3"/>
        <v>4.1684637461975891</v>
      </c>
      <c r="I25" s="15">
        <f t="shared" si="0"/>
        <v>3.2930348349252528E-2</v>
      </c>
      <c r="J25" s="19">
        <f>AVERAGE(G$3:G25)</f>
        <v>1.5490250875253626</v>
      </c>
      <c r="K25" s="15">
        <f>AVERAGE(H$3:H25)</f>
        <v>3.2576315973917955</v>
      </c>
      <c r="L25" s="19">
        <f>AVERAGE(I$3:I25)</f>
        <v>4.2248642307949155E-2</v>
      </c>
      <c r="M25" s="12">
        <f>SUM(F$3:F25)</f>
        <v>1.2218756778980939</v>
      </c>
      <c r="N25" s="11">
        <f t="shared" si="4"/>
        <v>0.78880302697362725</v>
      </c>
      <c r="O25" s="15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2"/>
      <c r="AP25" s="2"/>
      <c r="AQ25" s="2"/>
      <c r="AR25" s="2"/>
      <c r="AS25" s="2"/>
      <c r="AT25" s="2"/>
      <c r="AU25" s="2"/>
    </row>
    <row r="26" spans="1:64" ht="16.5" x14ac:dyDescent="0.3">
      <c r="A26" s="17">
        <v>24</v>
      </c>
      <c r="B26" s="9">
        <v>63</v>
      </c>
      <c r="C26" s="42">
        <f t="shared" si="5"/>
        <v>63.27468839938075</v>
      </c>
      <c r="D26" s="19">
        <f t="shared" si="6"/>
        <v>2.2838169704770714</v>
      </c>
      <c r="E26" s="36">
        <f t="shared" si="7"/>
        <v>64.677371651634189</v>
      </c>
      <c r="F26" s="36">
        <f t="shared" si="1"/>
        <v>-1.6773716516341892</v>
      </c>
      <c r="G26" s="36">
        <f t="shared" si="2"/>
        <v>1.6773716516341892</v>
      </c>
      <c r="H26" s="36">
        <f t="shared" si="3"/>
        <v>2.813575657706008</v>
      </c>
      <c r="I26" s="15">
        <f t="shared" si="0"/>
        <v>2.6624946851336338E-2</v>
      </c>
      <c r="J26" s="19">
        <f>AVERAGE(G$3:G26)</f>
        <v>1.554372861029897</v>
      </c>
      <c r="K26" s="15">
        <f>AVERAGE(H$3:H26)</f>
        <v>3.2391292665715543</v>
      </c>
      <c r="L26" s="19">
        <f>AVERAGE(I$3:I26)</f>
        <v>4.1597654997256955E-2</v>
      </c>
      <c r="M26" s="12">
        <f>SUM(F$3:F26)</f>
        <v>-0.45549597373609529</v>
      </c>
      <c r="N26" s="11">
        <f t="shared" si="4"/>
        <v>-0.29304164088035645</v>
      </c>
      <c r="O26" s="15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2"/>
      <c r="AP26" s="2"/>
      <c r="AQ26" s="2"/>
      <c r="AR26" s="2"/>
      <c r="AS26" s="2"/>
      <c r="AT26" s="2"/>
      <c r="AU26" s="2"/>
    </row>
    <row r="27" spans="1:64" ht="16.5" x14ac:dyDescent="0.3">
      <c r="A27" s="17">
        <v>25</v>
      </c>
      <c r="B27" s="9">
        <v>67</v>
      </c>
      <c r="C27" s="42">
        <f t="shared" si="5"/>
        <v>66.763939105395082</v>
      </c>
      <c r="D27" s="19">
        <f t="shared" si="6"/>
        <v>2.9093599996403379</v>
      </c>
      <c r="E27" s="36">
        <f t="shared" si="7"/>
        <v>65.558505369857826</v>
      </c>
      <c r="F27" s="36">
        <f t="shared" si="1"/>
        <v>1.4414946301421736</v>
      </c>
      <c r="G27" s="36">
        <f t="shared" si="2"/>
        <v>1.4414946301421736</v>
      </c>
      <c r="H27" s="36">
        <f t="shared" si="3"/>
        <v>2.077906768728722</v>
      </c>
      <c r="I27" s="15">
        <f t="shared" si="0"/>
        <v>2.1514845226002593E-2</v>
      </c>
      <c r="J27" s="19">
        <f>AVERAGE(G$3:G27)</f>
        <v>1.549857731794388</v>
      </c>
      <c r="K27" s="15">
        <f>AVERAGE(H$3:H27)</f>
        <v>3.1926803666578412</v>
      </c>
      <c r="L27" s="19">
        <f>AVERAGE(I$3:I27)</f>
        <v>4.0794342606406776E-2</v>
      </c>
      <c r="M27" s="12">
        <f>SUM(F$3:F27)</f>
        <v>0.98599865640607831</v>
      </c>
      <c r="N27" s="11">
        <f t="shared" si="4"/>
        <v>0.63618655840398508</v>
      </c>
      <c r="O27" s="15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2"/>
      <c r="AP27" s="2"/>
      <c r="AQ27" s="2"/>
      <c r="AR27" s="2"/>
      <c r="AS27" s="2"/>
      <c r="AT27" s="2"/>
      <c r="AU27" s="2"/>
    </row>
    <row r="28" spans="1:64" ht="16.5" x14ac:dyDescent="0.3">
      <c r="A28" s="17">
        <v>26</v>
      </c>
      <c r="B28" s="9">
        <v>72</v>
      </c>
      <c r="C28" s="42">
        <f t="shared" si="5"/>
        <v>71.618976662653793</v>
      </c>
      <c r="D28" s="19">
        <f t="shared" si="6"/>
        <v>3.91904223872677</v>
      </c>
      <c r="E28" s="36">
        <f t="shared" si="7"/>
        <v>69.673299105035426</v>
      </c>
      <c r="F28" s="36">
        <f t="shared" si="1"/>
        <v>2.3267008949645742</v>
      </c>
      <c r="G28" s="36">
        <f t="shared" si="2"/>
        <v>2.3267008949645742</v>
      </c>
      <c r="H28" s="36">
        <f t="shared" si="3"/>
        <v>5.413537054628951</v>
      </c>
      <c r="I28" s="15">
        <f t="shared" si="0"/>
        <v>3.231529020784131E-2</v>
      </c>
      <c r="J28" s="19">
        <f>AVERAGE(G$3:G28)</f>
        <v>1.5797363149932413</v>
      </c>
      <c r="K28" s="15">
        <f>AVERAGE(H$3:H28)</f>
        <v>3.2780979315798069</v>
      </c>
      <c r="L28" s="19">
        <f>AVERAGE(I$3:I28)</f>
        <v>4.0468225206461955E-2</v>
      </c>
      <c r="M28" s="12">
        <f>SUM(F$3:F28)</f>
        <v>3.3126995513706525</v>
      </c>
      <c r="N28" s="11">
        <f t="shared" si="4"/>
        <v>2.0969952516314887</v>
      </c>
      <c r="O28" s="15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2"/>
      <c r="AP28" s="2"/>
      <c r="AQ28" s="2"/>
      <c r="AR28" s="2"/>
      <c r="AS28" s="2"/>
      <c r="AT28" s="2"/>
      <c r="AU28" s="2"/>
    </row>
    <row r="29" spans="1:64" ht="16.5" x14ac:dyDescent="0.3">
      <c r="A29" s="17">
        <v>27</v>
      </c>
      <c r="B29" s="9">
        <v>79</v>
      </c>
      <c r="C29" s="42">
        <f t="shared" si="5"/>
        <v>78.433061810875543</v>
      </c>
      <c r="D29" s="19">
        <f t="shared" si="6"/>
        <v>5.4213843897500924</v>
      </c>
      <c r="E29" s="36">
        <f t="shared" si="7"/>
        <v>75.538018901380568</v>
      </c>
      <c r="F29" s="36">
        <f t="shared" si="1"/>
        <v>3.4619810986194324</v>
      </c>
      <c r="G29" s="36">
        <f t="shared" si="2"/>
        <v>3.4619810986194324</v>
      </c>
      <c r="H29" s="36">
        <f t="shared" si="3"/>
        <v>11.985313127198213</v>
      </c>
      <c r="I29" s="15">
        <f t="shared" si="0"/>
        <v>4.3822545552144716E-2</v>
      </c>
      <c r="J29" s="19">
        <f>AVERAGE(G$3:G29)</f>
        <v>1.6494490847571743</v>
      </c>
      <c r="K29" s="15">
        <f>AVERAGE(H$3:H29)</f>
        <v>3.6005873832693771</v>
      </c>
      <c r="L29" s="19">
        <f>AVERAGE(I$3:I29)</f>
        <v>4.05924592933391E-2</v>
      </c>
      <c r="M29" s="12">
        <f>SUM(F$3:F29)</f>
        <v>6.7746806499900849</v>
      </c>
      <c r="N29" s="11">
        <f t="shared" si="4"/>
        <v>4.1072384183276736</v>
      </c>
      <c r="O29" s="15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2"/>
      <c r="AP29" s="2"/>
      <c r="AQ29" s="2"/>
      <c r="AR29" s="2"/>
      <c r="AS29" s="2"/>
      <c r="AT29" s="2"/>
      <c r="AU29" s="2"/>
    </row>
    <row r="30" spans="1:64" ht="16.5" x14ac:dyDescent="0.3">
      <c r="A30" s="17">
        <v>28</v>
      </c>
      <c r="B30" s="9">
        <v>86</v>
      </c>
      <c r="C30" s="31">
        <f>(1-$W$1)*E30+$W$1*B30</f>
        <v>85.648641528929346</v>
      </c>
      <c r="D30" s="33">
        <f>(1-$W$2)*D29+$W$2*(C30-C29)</f>
        <v>6.3524570381171603</v>
      </c>
      <c r="E30" s="35">
        <f>C29+D29</f>
        <v>83.854446200625631</v>
      </c>
      <c r="F30" s="36">
        <f t="shared" ref="F30" si="10">B30-E30</f>
        <v>2.145553799374369</v>
      </c>
      <c r="G30" s="36">
        <f t="shared" si="2"/>
        <v>2.145553799374369</v>
      </c>
      <c r="H30" s="36">
        <f t="shared" si="3"/>
        <v>4.6034011060097901</v>
      </c>
      <c r="I30" s="15">
        <f t="shared" si="0"/>
        <v>2.4948299992725222E-2</v>
      </c>
      <c r="J30" s="19">
        <f>AVERAGE(G$3:G30)</f>
        <v>1.6671671102792172</v>
      </c>
      <c r="K30" s="15">
        <f>AVERAGE(H$3:H30)</f>
        <v>3.6364021590815345</v>
      </c>
      <c r="L30" s="19">
        <f>AVERAGE(I$3:I30)</f>
        <v>4.0033739318317177E-2</v>
      </c>
      <c r="M30" s="12">
        <f>SUM(F$3:F30)</f>
        <v>8.9202344493644539</v>
      </c>
      <c r="N30" s="11">
        <f t="shared" si="4"/>
        <v>5.3505340852546528</v>
      </c>
      <c r="O30" s="30" t="str">
        <f ca="1">_xlfn.FORMULATEXT(C30)</f>
        <v>=(1-$W$1)*E30+$W$1*B30</v>
      </c>
      <c r="P30" s="32" t="str">
        <f ca="1">_xlfn.FORMULATEXT(D30)</f>
        <v>=(1-$W$2)*D29+$W$2*(C30-C29)</v>
      </c>
      <c r="Q30" s="34" t="str">
        <f ca="1">_xlfn.FORMULATEXT(E30)</f>
        <v>=C29+D29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2"/>
      <c r="AP30" s="2"/>
      <c r="AQ30" s="2"/>
      <c r="AR30" s="2"/>
      <c r="AS30" s="2"/>
      <c r="AT30" s="2"/>
      <c r="AU30" s="2"/>
    </row>
    <row r="31" spans="1:64" ht="16.5" x14ac:dyDescent="0.3">
      <c r="A31" s="17">
        <v>29</v>
      </c>
      <c r="B31"/>
      <c r="C31" s="11"/>
      <c r="D31" s="11"/>
      <c r="E31" s="44">
        <f>$C$30+$D$30*(A31-$A$30)</f>
        <v>92.001098567046512</v>
      </c>
      <c r="F31" s="79">
        <f>E30+$D$30</f>
        <v>90.206903238742797</v>
      </c>
      <c r="G31" s="36"/>
      <c r="H31" s="15"/>
      <c r="I31" s="15"/>
      <c r="J31" s="19"/>
      <c r="K31" s="1"/>
      <c r="L31" s="13"/>
      <c r="M31" s="12"/>
      <c r="N31" s="13"/>
      <c r="O31" s="45"/>
      <c r="P31" s="45"/>
      <c r="Q31" s="45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2"/>
      <c r="AP31" s="2"/>
      <c r="AQ31" s="2"/>
      <c r="AR31" s="2"/>
      <c r="AS31" s="2"/>
      <c r="AT31" s="2"/>
      <c r="AU31" s="2"/>
      <c r="BH31"/>
      <c r="BI31"/>
      <c r="BJ31"/>
      <c r="BK31"/>
      <c r="BL31"/>
    </row>
    <row r="32" spans="1:64" ht="16.5" x14ac:dyDescent="0.3">
      <c r="A32" s="17">
        <v>30</v>
      </c>
      <c r="B32"/>
      <c r="C32" s="43"/>
      <c r="D32" s="13"/>
      <c r="E32" s="44">
        <f>$C$30+$D$30*(A32-$A$30)</f>
        <v>98.353555605163663</v>
      </c>
      <c r="F32" s="79">
        <f t="shared" ref="F32:F34" si="11">E31+$D$30</f>
        <v>98.353555605163677</v>
      </c>
      <c r="G32" s="36"/>
      <c r="H32" s="15"/>
      <c r="I32" s="15"/>
      <c r="J32" s="19"/>
      <c r="K32" s="13"/>
      <c r="L32" s="13"/>
      <c r="M32" s="12"/>
      <c r="N32" s="13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2"/>
      <c r="AP32" s="2"/>
      <c r="AQ32" s="2"/>
      <c r="AR32" s="2"/>
      <c r="AS32" s="2"/>
      <c r="AT32" s="2"/>
      <c r="AU32" s="2"/>
      <c r="BH32"/>
      <c r="BI32"/>
      <c r="BJ32"/>
      <c r="BK32"/>
      <c r="BL32"/>
    </row>
    <row r="33" spans="1:64" ht="16.5" x14ac:dyDescent="0.3">
      <c r="A33" s="17">
        <v>31</v>
      </c>
      <c r="B33"/>
      <c r="C33" s="43"/>
      <c r="D33" s="13"/>
      <c r="E33" s="44">
        <f>$C$30+$D$30*(A33-$A$30)</f>
        <v>104.70601264328083</v>
      </c>
      <c r="F33" s="79">
        <f t="shared" si="11"/>
        <v>104.70601264328083</v>
      </c>
      <c r="G33" s="36"/>
      <c r="H33" s="15"/>
      <c r="I33" s="15"/>
      <c r="J33" s="19"/>
      <c r="K33" s="13"/>
      <c r="L33" s="13"/>
      <c r="M33" s="12"/>
      <c r="N33" s="13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"/>
      <c r="AP33" s="2"/>
      <c r="AQ33" s="2"/>
      <c r="AR33" s="2"/>
      <c r="AS33" s="2"/>
      <c r="AT33" s="2"/>
      <c r="AU33" s="2"/>
      <c r="BH33"/>
      <c r="BI33"/>
      <c r="BJ33"/>
      <c r="BK33"/>
      <c r="BL33"/>
    </row>
    <row r="34" spans="1:64" ht="16.5" x14ac:dyDescent="0.3">
      <c r="A34" s="17">
        <v>32</v>
      </c>
      <c r="B34"/>
      <c r="C34" s="43"/>
      <c r="D34" s="13"/>
      <c r="E34" s="44">
        <f t="shared" ref="E34" si="12">$C$30+$D$30*(A34-$A$30)</f>
        <v>111.05846968139798</v>
      </c>
      <c r="F34" s="79">
        <f t="shared" si="11"/>
        <v>111.05846968139799</v>
      </c>
      <c r="G34" s="36"/>
      <c r="H34" s="15"/>
      <c r="I34" s="15"/>
      <c r="J34" s="19"/>
      <c r="K34" s="13"/>
      <c r="L34" s="13"/>
      <c r="M34" s="12"/>
      <c r="N34" s="1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2"/>
      <c r="AP34" s="2"/>
      <c r="AQ34" s="2"/>
      <c r="AR34" s="2"/>
      <c r="AS34" s="2"/>
      <c r="AT34" s="2"/>
      <c r="AU34" s="2"/>
      <c r="BH34"/>
      <c r="BI34"/>
      <c r="BJ34"/>
      <c r="BK34"/>
      <c r="BL34"/>
    </row>
    <row r="35" spans="1:64" x14ac:dyDescent="0.25">
      <c r="A35"/>
      <c r="B35"/>
      <c r="C35" s="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2"/>
      <c r="AP35" s="2"/>
      <c r="AQ35" s="2"/>
      <c r="AR35" s="2"/>
      <c r="AS35" s="2"/>
      <c r="AT35" s="2"/>
      <c r="AU35" s="2"/>
      <c r="BH35"/>
      <c r="BI35"/>
      <c r="BJ35"/>
      <c r="BK35"/>
      <c r="BL35"/>
    </row>
    <row r="36" spans="1:64" x14ac:dyDescent="0.25">
      <c r="A36"/>
      <c r="B36"/>
      <c r="C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2"/>
      <c r="AP36" s="2"/>
      <c r="AQ36" s="2"/>
      <c r="AR36" s="2"/>
      <c r="AS36" s="2"/>
      <c r="AT36" s="2"/>
      <c r="AU36" s="2"/>
      <c r="BH36"/>
      <c r="BI36"/>
      <c r="BJ36"/>
      <c r="BK36"/>
      <c r="BL36"/>
    </row>
    <row r="37" spans="1:64" x14ac:dyDescent="0.25">
      <c r="A37"/>
      <c r="B37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2"/>
      <c r="AP37" s="2"/>
      <c r="AQ37" s="2"/>
      <c r="AR37" s="2"/>
      <c r="AS37" s="2"/>
      <c r="AT37" s="2"/>
      <c r="AU37" s="2"/>
      <c r="BH37"/>
      <c r="BI37"/>
      <c r="BJ37"/>
      <c r="BK37"/>
      <c r="BL37"/>
    </row>
    <row r="38" spans="1:64" x14ac:dyDescent="0.25">
      <c r="A38"/>
      <c r="B38"/>
      <c r="C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2"/>
      <c r="AP38" s="2"/>
      <c r="AQ38" s="2"/>
      <c r="AR38" s="2"/>
      <c r="AS38" s="2"/>
      <c r="AT38" s="2"/>
      <c r="AU38" s="2"/>
      <c r="BH38"/>
      <c r="BI38"/>
      <c r="BJ38"/>
      <c r="BK38"/>
      <c r="BL38"/>
    </row>
    <row r="39" spans="1:64" x14ac:dyDescent="0.25">
      <c r="A39"/>
      <c r="B39"/>
      <c r="C39" s="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2"/>
      <c r="AP39" s="2"/>
      <c r="AQ39" s="2"/>
      <c r="AR39" s="2"/>
      <c r="AS39" s="2"/>
      <c r="AT39" s="2"/>
      <c r="AU39" s="2"/>
      <c r="BH39"/>
      <c r="BI39"/>
      <c r="BJ39"/>
      <c r="BK39"/>
      <c r="BL39"/>
    </row>
    <row r="40" spans="1:64" x14ac:dyDescent="0.25">
      <c r="A40"/>
      <c r="B40"/>
      <c r="C40" s="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2"/>
      <c r="AP40" s="2"/>
      <c r="AQ40" s="2"/>
      <c r="AR40" s="2"/>
      <c r="AS40" s="2"/>
      <c r="AT40" s="2"/>
      <c r="AU40" s="2"/>
      <c r="BH40"/>
      <c r="BI40"/>
      <c r="BJ40"/>
      <c r="BK40"/>
      <c r="BL40"/>
    </row>
    <row r="41" spans="1:64" x14ac:dyDescent="0.25">
      <c r="A41"/>
      <c r="B41"/>
      <c r="C41" s="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2"/>
      <c r="AP41" s="2"/>
      <c r="AQ41" s="2"/>
      <c r="AR41" s="2"/>
      <c r="AS41" s="2"/>
      <c r="AT41" s="2"/>
      <c r="AU41" s="2"/>
      <c r="BH41"/>
      <c r="BI41"/>
      <c r="BJ41"/>
      <c r="BK41"/>
      <c r="BL41"/>
    </row>
    <row r="42" spans="1:64" x14ac:dyDescent="0.25">
      <c r="A42"/>
      <c r="B42"/>
      <c r="C42" s="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2"/>
      <c r="AP42" s="2"/>
      <c r="AQ42" s="2"/>
      <c r="AR42" s="2"/>
      <c r="AS42" s="2"/>
      <c r="AT42" s="2"/>
      <c r="AU42" s="2"/>
      <c r="BH42"/>
      <c r="BI42"/>
      <c r="BJ42"/>
      <c r="BK42"/>
      <c r="BL42"/>
    </row>
    <row r="43" spans="1:64" x14ac:dyDescent="0.25">
      <c r="A43"/>
      <c r="B43"/>
      <c r="C43" s="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2"/>
      <c r="AP43" s="2"/>
      <c r="AQ43" s="2"/>
      <c r="AR43" s="2"/>
      <c r="AS43" s="2"/>
      <c r="AT43" s="2"/>
      <c r="AU43" s="2"/>
      <c r="BH43"/>
      <c r="BI43"/>
      <c r="BJ43"/>
      <c r="BK43"/>
      <c r="BL43"/>
    </row>
    <row r="44" spans="1:64" x14ac:dyDescent="0.25">
      <c r="A44"/>
      <c r="B44"/>
      <c r="C44" s="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2"/>
      <c r="AP44" s="2"/>
      <c r="AQ44" s="2"/>
      <c r="AR44" s="2"/>
      <c r="AS44" s="2"/>
      <c r="AT44" s="2"/>
      <c r="AU44" s="2"/>
      <c r="BH44"/>
      <c r="BI44"/>
      <c r="BJ44"/>
      <c r="BK44"/>
      <c r="BL44"/>
    </row>
    <row r="45" spans="1:64" x14ac:dyDescent="0.25">
      <c r="A45"/>
      <c r="B45"/>
      <c r="C45" s="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2"/>
      <c r="AP45" s="2"/>
      <c r="AQ45" s="2"/>
      <c r="AR45" s="2"/>
      <c r="AS45" s="2"/>
      <c r="AT45" s="2"/>
      <c r="AU45" s="2"/>
      <c r="BH45"/>
      <c r="BI45"/>
      <c r="BJ45"/>
      <c r="BK45"/>
      <c r="BL45"/>
    </row>
    <row r="46" spans="1:64" x14ac:dyDescent="0.25">
      <c r="A46"/>
      <c r="B46"/>
      <c r="C46" s="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"/>
      <c r="AP46" s="2"/>
      <c r="AQ46" s="2"/>
      <c r="AR46" s="2"/>
      <c r="AS46" s="2"/>
      <c r="AT46" s="2"/>
      <c r="AU46" s="2"/>
      <c r="BH46"/>
      <c r="BI46"/>
      <c r="BJ46"/>
      <c r="BK46"/>
      <c r="BL46"/>
    </row>
    <row r="47" spans="1:64" x14ac:dyDescent="0.25">
      <c r="A47"/>
      <c r="B47"/>
      <c r="C47" s="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2"/>
      <c r="AP47" s="2"/>
      <c r="AQ47" s="2"/>
      <c r="AR47" s="2"/>
      <c r="AS47" s="2"/>
      <c r="AT47" s="2"/>
      <c r="AU47" s="2"/>
      <c r="BH47"/>
      <c r="BI47"/>
      <c r="BJ47"/>
      <c r="BK47"/>
      <c r="BL47"/>
    </row>
    <row r="48" spans="1:64" x14ac:dyDescent="0.25">
      <c r="A48"/>
      <c r="B48"/>
      <c r="C48" s="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2"/>
      <c r="AP48" s="2"/>
      <c r="AQ48" s="2"/>
      <c r="AR48" s="2"/>
      <c r="AS48" s="2"/>
      <c r="AT48" s="2"/>
      <c r="AU48" s="2"/>
      <c r="BH48"/>
      <c r="BI48"/>
      <c r="BJ48"/>
      <c r="BK48"/>
      <c r="BL48"/>
    </row>
    <row r="49" spans="1:64" x14ac:dyDescent="0.25">
      <c r="A49"/>
      <c r="B49"/>
      <c r="C49" s="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2"/>
      <c r="AP49" s="2"/>
      <c r="AQ49" s="2"/>
      <c r="AR49" s="2"/>
      <c r="AS49" s="2"/>
      <c r="AT49" s="2"/>
      <c r="AU49" s="2"/>
      <c r="BH49"/>
      <c r="BI49"/>
      <c r="BJ49"/>
      <c r="BK49"/>
      <c r="BL49"/>
    </row>
    <row r="50" spans="1:64" x14ac:dyDescent="0.25">
      <c r="A50"/>
      <c r="B50"/>
      <c r="C50" s="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2"/>
      <c r="AP50" s="2"/>
      <c r="AQ50" s="2"/>
      <c r="AR50" s="2"/>
      <c r="AS50" s="2"/>
      <c r="AT50" s="2"/>
      <c r="AU50" s="2"/>
      <c r="BH50"/>
      <c r="BI50"/>
      <c r="BJ50"/>
      <c r="BK50"/>
      <c r="BL50"/>
    </row>
    <row r="51" spans="1:64" x14ac:dyDescent="0.25">
      <c r="A51"/>
      <c r="B51"/>
      <c r="C51" s="2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2"/>
      <c r="AP51" s="2"/>
      <c r="AQ51" s="2"/>
      <c r="AR51" s="2"/>
      <c r="AS51" s="2"/>
      <c r="AT51" s="2"/>
      <c r="AU51" s="2"/>
      <c r="BH51"/>
      <c r="BI51"/>
      <c r="BJ51"/>
      <c r="BK51"/>
      <c r="BL51"/>
    </row>
    <row r="52" spans="1:64" x14ac:dyDescent="0.25">
      <c r="A52"/>
      <c r="B52"/>
      <c r="C52" s="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2"/>
      <c r="AP52" s="2"/>
      <c r="AQ52" s="2"/>
      <c r="AR52" s="2"/>
      <c r="AS52" s="2"/>
      <c r="AT52" s="2"/>
      <c r="AU52" s="2"/>
      <c r="BH52"/>
      <c r="BI52"/>
      <c r="BJ52"/>
      <c r="BK52"/>
      <c r="BL52"/>
    </row>
    <row r="53" spans="1:64" x14ac:dyDescent="0.25">
      <c r="A53"/>
      <c r="B53"/>
      <c r="C53" s="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2"/>
      <c r="AP53" s="2"/>
      <c r="AQ53" s="2"/>
      <c r="AR53" s="2"/>
      <c r="AS53" s="2"/>
      <c r="AT53" s="2"/>
      <c r="AU53" s="2"/>
      <c r="BH53"/>
      <c r="BI53"/>
      <c r="BJ53"/>
      <c r="BK53"/>
      <c r="BL53"/>
    </row>
    <row r="54" spans="1:64" x14ac:dyDescent="0.25">
      <c r="A54"/>
      <c r="B54"/>
      <c r="C54" s="2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2"/>
      <c r="AP54" s="2"/>
      <c r="AQ54" s="2"/>
      <c r="AR54" s="2"/>
      <c r="AS54" s="2"/>
      <c r="AT54" s="2"/>
      <c r="AU54" s="2"/>
      <c r="BH54"/>
      <c r="BI54"/>
      <c r="BJ54"/>
      <c r="BK54"/>
      <c r="BL54"/>
    </row>
    <row r="55" spans="1:64" x14ac:dyDescent="0.25">
      <c r="A55"/>
      <c r="B55"/>
      <c r="C55" s="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2"/>
      <c r="AP55" s="2"/>
      <c r="AQ55" s="2"/>
      <c r="AR55" s="2"/>
      <c r="AS55" s="2"/>
      <c r="AT55" s="2"/>
      <c r="AU55" s="2"/>
      <c r="BH55"/>
      <c r="BI55"/>
      <c r="BJ55"/>
      <c r="BK55"/>
      <c r="BL55"/>
    </row>
    <row r="56" spans="1:64" x14ac:dyDescent="0.25">
      <c r="A56"/>
      <c r="B56"/>
      <c r="C56" s="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2"/>
      <c r="AP56" s="2"/>
      <c r="AQ56" s="2"/>
      <c r="AR56" s="2"/>
      <c r="AS56" s="2"/>
      <c r="AT56" s="2"/>
      <c r="AU56" s="2"/>
      <c r="BH56"/>
      <c r="BI56"/>
      <c r="BJ56"/>
      <c r="BK56"/>
      <c r="BL56"/>
    </row>
    <row r="57" spans="1:64" x14ac:dyDescent="0.25">
      <c r="A57"/>
      <c r="B57"/>
      <c r="C57" s="2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2"/>
      <c r="AP57" s="2"/>
      <c r="AQ57" s="2"/>
      <c r="AR57" s="2"/>
      <c r="AS57" s="2"/>
      <c r="AT57" s="2"/>
      <c r="AU57" s="2"/>
      <c r="BH57"/>
      <c r="BI57"/>
      <c r="BJ57"/>
      <c r="BK57"/>
      <c r="BL57"/>
    </row>
    <row r="58" spans="1:64" x14ac:dyDescent="0.25">
      <c r="A58"/>
      <c r="B58"/>
      <c r="C58" s="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2"/>
      <c r="AP58" s="2"/>
      <c r="AQ58" s="2"/>
      <c r="AR58" s="2"/>
      <c r="AS58" s="2"/>
      <c r="AT58" s="2"/>
      <c r="AU58" s="2"/>
      <c r="BH58"/>
      <c r="BI58"/>
      <c r="BJ58"/>
      <c r="BK58"/>
      <c r="BL58"/>
    </row>
    <row r="59" spans="1:64" x14ac:dyDescent="0.25">
      <c r="A59"/>
      <c r="B59"/>
      <c r="C59" s="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2"/>
      <c r="AP59" s="2"/>
      <c r="AQ59" s="2"/>
      <c r="AR59" s="2"/>
      <c r="AS59" s="2"/>
      <c r="AT59" s="2"/>
      <c r="AU59" s="2"/>
      <c r="BH59"/>
      <c r="BI59"/>
      <c r="BJ59"/>
      <c r="BK59"/>
      <c r="BL59"/>
    </row>
    <row r="60" spans="1:64" x14ac:dyDescent="0.25">
      <c r="A60"/>
      <c r="B60"/>
      <c r="C60" s="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2"/>
      <c r="AP60" s="2"/>
      <c r="AQ60" s="2"/>
      <c r="AR60" s="2"/>
      <c r="AS60" s="2"/>
      <c r="AT60" s="2"/>
      <c r="AU60" s="2"/>
      <c r="BH60"/>
      <c r="BI60"/>
      <c r="BJ60"/>
      <c r="BK60"/>
      <c r="BL60"/>
    </row>
    <row r="61" spans="1:64" x14ac:dyDescent="0.25">
      <c r="A61"/>
      <c r="B61"/>
      <c r="C61" s="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2"/>
      <c r="AP61" s="2"/>
      <c r="AQ61" s="2"/>
      <c r="AR61" s="2"/>
      <c r="AS61" s="2"/>
      <c r="AT61" s="2"/>
      <c r="AU61" s="2"/>
      <c r="BH61"/>
      <c r="BI61"/>
      <c r="BJ61"/>
      <c r="BK61"/>
      <c r="BL61"/>
    </row>
    <row r="62" spans="1:64" x14ac:dyDescent="0.25">
      <c r="A62"/>
      <c r="B62"/>
      <c r="C62" s="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2"/>
      <c r="AP62" s="2"/>
      <c r="AQ62" s="2"/>
      <c r="AR62" s="2"/>
      <c r="AS62" s="2"/>
      <c r="AT62" s="2"/>
      <c r="AU62" s="2"/>
      <c r="BH62"/>
      <c r="BI62"/>
      <c r="BJ62"/>
      <c r="BK62"/>
      <c r="BL62"/>
    </row>
    <row r="63" spans="1:64" x14ac:dyDescent="0.25">
      <c r="A63"/>
      <c r="B63"/>
      <c r="C63" s="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2"/>
      <c r="AP63" s="2"/>
      <c r="AQ63" s="2"/>
      <c r="AR63" s="2"/>
      <c r="AS63" s="2"/>
      <c r="AT63" s="2"/>
      <c r="AU63" s="2"/>
      <c r="BH63"/>
      <c r="BI63"/>
      <c r="BJ63"/>
      <c r="BK63"/>
      <c r="BL63"/>
    </row>
    <row r="64" spans="1:64" x14ac:dyDescent="0.25">
      <c r="A64"/>
      <c r="B64"/>
      <c r="C64" s="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2"/>
      <c r="AP64" s="2"/>
      <c r="AQ64" s="2"/>
      <c r="AR64" s="2"/>
      <c r="AS64" s="2"/>
      <c r="AT64" s="2"/>
      <c r="AU64" s="2"/>
      <c r="BH64"/>
      <c r="BI64"/>
      <c r="BJ64"/>
      <c r="BK64"/>
      <c r="BL64"/>
    </row>
    <row r="65" spans="1:64" x14ac:dyDescent="0.25">
      <c r="A65"/>
      <c r="B65"/>
      <c r="C65" s="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2"/>
      <c r="AP65" s="2"/>
      <c r="AQ65" s="2"/>
      <c r="AR65" s="2"/>
      <c r="AS65" s="2"/>
      <c r="AT65" s="2"/>
      <c r="AU65" s="2"/>
      <c r="BH65"/>
      <c r="BI65"/>
      <c r="BJ65"/>
      <c r="BK65"/>
      <c r="BL65"/>
    </row>
    <row r="66" spans="1:64" x14ac:dyDescent="0.25">
      <c r="A66"/>
      <c r="B66"/>
      <c r="C66" s="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2"/>
      <c r="AP66" s="2"/>
      <c r="AQ66" s="2"/>
      <c r="AR66" s="2"/>
      <c r="AS66" s="2"/>
      <c r="AT66" s="2"/>
      <c r="AU66" s="2"/>
      <c r="BH66"/>
      <c r="BI66"/>
      <c r="BJ66"/>
      <c r="BK66"/>
      <c r="BL66"/>
    </row>
    <row r="67" spans="1:64" x14ac:dyDescent="0.25">
      <c r="A67"/>
      <c r="B67"/>
      <c r="C67" s="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2"/>
      <c r="AP67" s="2"/>
      <c r="AQ67" s="2"/>
      <c r="AR67" s="2"/>
      <c r="AS67" s="2"/>
      <c r="AT67" s="2"/>
      <c r="AU67" s="2"/>
      <c r="BH67"/>
      <c r="BI67"/>
      <c r="BJ67"/>
      <c r="BK67"/>
      <c r="BL67"/>
    </row>
    <row r="68" spans="1:64" x14ac:dyDescent="0.25">
      <c r="A68"/>
      <c r="B68"/>
      <c r="C68" s="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2"/>
      <c r="AP68" s="2"/>
      <c r="AQ68" s="2"/>
      <c r="AR68" s="2"/>
      <c r="AS68" s="2"/>
      <c r="AT68" s="2"/>
      <c r="AU68" s="2"/>
      <c r="BH68"/>
      <c r="BI68"/>
      <c r="BJ68"/>
      <c r="BK68"/>
      <c r="BL68"/>
    </row>
    <row r="69" spans="1:64" x14ac:dyDescent="0.25">
      <c r="A69"/>
      <c r="B69"/>
      <c r="C69" s="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2"/>
      <c r="AP69" s="2"/>
      <c r="AQ69" s="2"/>
      <c r="AR69" s="2"/>
      <c r="AS69" s="2"/>
      <c r="AT69" s="2"/>
      <c r="AU69" s="2"/>
      <c r="BH69"/>
      <c r="BI69"/>
      <c r="BJ69"/>
      <c r="BK69"/>
      <c r="BL69"/>
    </row>
    <row r="70" spans="1:64" x14ac:dyDescent="0.25">
      <c r="A70"/>
      <c r="B70"/>
      <c r="C70" s="2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2"/>
      <c r="AP70" s="2"/>
      <c r="AQ70" s="2"/>
      <c r="AR70" s="2"/>
      <c r="AS70" s="2"/>
      <c r="AT70" s="2"/>
      <c r="AU70" s="2"/>
      <c r="BH70"/>
      <c r="BI70"/>
      <c r="BJ70"/>
      <c r="BK70"/>
      <c r="BL70"/>
    </row>
    <row r="71" spans="1:64" x14ac:dyDescent="0.25">
      <c r="A71"/>
      <c r="B71"/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2"/>
      <c r="AP71" s="2"/>
      <c r="AQ71" s="2"/>
      <c r="AR71" s="2"/>
      <c r="AS71" s="2"/>
      <c r="AT71" s="2"/>
      <c r="AU71" s="2"/>
      <c r="BH71"/>
      <c r="BI71"/>
      <c r="BJ71"/>
      <c r="BK71"/>
      <c r="BL71"/>
    </row>
    <row r="72" spans="1:64" x14ac:dyDescent="0.25">
      <c r="A72"/>
      <c r="B72"/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2"/>
      <c r="AP72" s="2"/>
      <c r="AQ72" s="2"/>
      <c r="AR72" s="2"/>
      <c r="AS72" s="2"/>
      <c r="AT72" s="2"/>
      <c r="AU72" s="2"/>
      <c r="BH72"/>
      <c r="BI72"/>
      <c r="BJ72"/>
      <c r="BK72"/>
      <c r="BL72"/>
    </row>
    <row r="73" spans="1:64" x14ac:dyDescent="0.25">
      <c r="A73"/>
      <c r="B73"/>
      <c r="C73"/>
      <c r="BH73"/>
      <c r="BI73"/>
      <c r="BJ73"/>
      <c r="BK73"/>
      <c r="BL73"/>
    </row>
    <row r="74" spans="1:64" x14ac:dyDescent="0.25">
      <c r="A74"/>
      <c r="B74"/>
      <c r="C74"/>
      <c r="BH74"/>
      <c r="BI74"/>
      <c r="BJ74"/>
      <c r="BK74"/>
      <c r="BL74"/>
    </row>
    <row r="75" spans="1:64" x14ac:dyDescent="0.25">
      <c r="A75"/>
      <c r="B75"/>
      <c r="C75"/>
      <c r="BH75"/>
      <c r="BI75"/>
      <c r="BJ75"/>
      <c r="BK75"/>
      <c r="BL75"/>
    </row>
    <row r="76" spans="1:64" x14ac:dyDescent="0.25">
      <c r="A76"/>
      <c r="B76"/>
      <c r="C76"/>
      <c r="BH76"/>
      <c r="BI76"/>
      <c r="BJ76"/>
      <c r="BK76"/>
      <c r="BL76"/>
    </row>
    <row r="77" spans="1:64" x14ac:dyDescent="0.25">
      <c r="A77"/>
      <c r="B77"/>
      <c r="C77"/>
      <c r="BH77"/>
      <c r="BI77"/>
      <c r="BJ77"/>
      <c r="BK77"/>
      <c r="BL77"/>
    </row>
    <row r="78" spans="1:64" ht="16.5" x14ac:dyDescent="0.3">
      <c r="A78"/>
      <c r="B78"/>
      <c r="C78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BH78"/>
      <c r="BI78"/>
      <c r="BJ78"/>
      <c r="BK78"/>
      <c r="BL78"/>
    </row>
    <row r="79" spans="1:64" ht="16.5" x14ac:dyDescent="0.3">
      <c r="A79"/>
      <c r="B79"/>
      <c r="C79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BH79"/>
      <c r="BI79"/>
      <c r="BJ79"/>
      <c r="BK79"/>
      <c r="BL79"/>
    </row>
    <row r="80" spans="1:64" ht="16.5" x14ac:dyDescent="0.3">
      <c r="A80"/>
      <c r="B80"/>
      <c r="C80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BH80"/>
      <c r="BI80"/>
      <c r="BJ80"/>
      <c r="BK80"/>
      <c r="BL80"/>
    </row>
    <row r="81" spans="1:64" ht="16.5" x14ac:dyDescent="0.3">
      <c r="A81"/>
      <c r="B81"/>
      <c r="C81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BH81"/>
      <c r="BI81"/>
      <c r="BJ81"/>
      <c r="BK81"/>
      <c r="BL81"/>
    </row>
    <row r="82" spans="1:64" ht="16.5" x14ac:dyDescent="0.3">
      <c r="A82"/>
      <c r="B82"/>
      <c r="C82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BH82"/>
      <c r="BI82"/>
      <c r="BJ82"/>
      <c r="BK82"/>
      <c r="BL82"/>
    </row>
    <row r="83" spans="1:64" ht="16.5" x14ac:dyDescent="0.3">
      <c r="A83"/>
      <c r="B83"/>
      <c r="C83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BH83"/>
      <c r="BI83"/>
      <c r="BJ83"/>
      <c r="BK83"/>
      <c r="BL83"/>
    </row>
    <row r="84" spans="1:64" ht="16.5" x14ac:dyDescent="0.3">
      <c r="A84"/>
      <c r="B84"/>
      <c r="C8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BH84"/>
      <c r="BI84"/>
      <c r="BJ84"/>
      <c r="BK84"/>
      <c r="BL84"/>
    </row>
    <row r="85" spans="1:64" ht="16.5" x14ac:dyDescent="0.3">
      <c r="A85"/>
      <c r="B85"/>
      <c r="C8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BH85"/>
      <c r="BI85"/>
      <c r="BJ85"/>
      <c r="BK85"/>
      <c r="BL85"/>
    </row>
    <row r="86" spans="1:64" ht="16.5" x14ac:dyDescent="0.3">
      <c r="A86"/>
      <c r="B86"/>
      <c r="C86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BH86"/>
      <c r="BI86"/>
      <c r="BJ86"/>
      <c r="BK86"/>
      <c r="BL86"/>
    </row>
    <row r="87" spans="1:64" ht="16.5" x14ac:dyDescent="0.3">
      <c r="A87"/>
      <c r="B87"/>
      <c r="C87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64" ht="16.5" x14ac:dyDescent="0.3">
      <c r="A88"/>
      <c r="B88"/>
      <c r="C88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64" ht="16.5" x14ac:dyDescent="0.3">
      <c r="A89"/>
      <c r="B89"/>
      <c r="C89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64" x14ac:dyDescent="0.25">
      <c r="A90"/>
      <c r="B90"/>
      <c r="C90"/>
    </row>
    <row r="91" spans="1:64" x14ac:dyDescent="0.25">
      <c r="A91"/>
      <c r="B91"/>
      <c r="C91"/>
    </row>
    <row r="92" spans="1:64" x14ac:dyDescent="0.25">
      <c r="A92"/>
      <c r="B92"/>
      <c r="C92"/>
    </row>
    <row r="93" spans="1:64" x14ac:dyDescent="0.25">
      <c r="A93"/>
      <c r="B93"/>
      <c r="C93"/>
    </row>
    <row r="94" spans="1:64" x14ac:dyDescent="0.25">
      <c r="A94"/>
      <c r="B94"/>
      <c r="C94"/>
    </row>
    <row r="95" spans="1:64" x14ac:dyDescent="0.25">
      <c r="A95"/>
      <c r="B95"/>
      <c r="C95"/>
    </row>
    <row r="96" spans="1:64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U6:AE16">
    <cfRule type="cellIs" dxfId="0" priority="1" operator="equal">
      <formula>$AF$17</formula>
    </cfRule>
  </conditionalFormatting>
  <hyperlinks>
    <hyperlink ref="AJ1" r:id="rId1" display="https://youtu.be/qk1-dwM2N38" xr:uid="{829B7D02-F90B-4039-ACB0-E7BF373A56B8}"/>
  </hyperlinks>
  <pageMargins left="0.75" right="0.75" top="1" bottom="1" header="0.5" footer="0.5"/>
  <pageSetup orientation="portrait" horizontalDpi="200" verticalDpi="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resentation" shapeId="3073" r:id="rId5">
          <objectPr defaultSize="0" r:id="rId6">
            <anchor moveWithCells="1">
              <from>
                <xdr:col>32</xdr:col>
                <xdr:colOff>438150</xdr:colOff>
                <xdr:row>4</xdr:row>
                <xdr:rowOff>180975</xdr:rowOff>
              </from>
              <to>
                <xdr:col>42</xdr:col>
                <xdr:colOff>104775</xdr:colOff>
                <xdr:row>21</xdr:row>
                <xdr:rowOff>28575</xdr:rowOff>
              </to>
            </anchor>
          </objectPr>
        </oleObject>
      </mc:Choice>
      <mc:Fallback>
        <oleObject progId="Presentation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A976-DD5E-4140-9C69-E44045CF5F00}">
  <sheetPr>
    <tabColor rgb="FF92D050"/>
  </sheetPr>
  <dimension ref="A1:I33"/>
  <sheetViews>
    <sheetView topLeftCell="A2" zoomScaleNormal="100" workbookViewId="0">
      <selection activeCell="Y18" sqref="Y18"/>
    </sheetView>
  </sheetViews>
  <sheetFormatPr defaultRowHeight="15" x14ac:dyDescent="0.25"/>
  <sheetData>
    <row r="1" spans="1:9" x14ac:dyDescent="0.25">
      <c r="A1" t="s">
        <v>18</v>
      </c>
      <c r="B1" t="s">
        <v>0</v>
      </c>
      <c r="E1" t="s">
        <v>35</v>
      </c>
      <c r="F1" t="s">
        <v>33</v>
      </c>
      <c r="G1" t="s">
        <v>36</v>
      </c>
      <c r="H1">
        <v>0.5</v>
      </c>
      <c r="I1">
        <v>0.5</v>
      </c>
    </row>
    <row r="2" spans="1:9" x14ac:dyDescent="0.25">
      <c r="B2" t="s">
        <v>34</v>
      </c>
      <c r="C2" t="s">
        <v>35</v>
      </c>
      <c r="D2" t="s">
        <v>32</v>
      </c>
      <c r="E2" t="s">
        <v>33</v>
      </c>
      <c r="F2" t="s">
        <v>37</v>
      </c>
    </row>
    <row r="3" spans="1:9" x14ac:dyDescent="0.25">
      <c r="D3" s="60">
        <v>1</v>
      </c>
      <c r="E3" s="60">
        <f>(B32-B4)/28</f>
        <v>0</v>
      </c>
      <c r="F3" s="60"/>
    </row>
    <row r="4" spans="1:9" x14ac:dyDescent="0.25">
      <c r="A4">
        <v>1</v>
      </c>
      <c r="B4">
        <v>1</v>
      </c>
      <c r="C4">
        <f>B4</f>
        <v>1</v>
      </c>
      <c r="D4" s="60">
        <f>(1-$H$1)*F4+$H$1*B4</f>
        <v>1</v>
      </c>
      <c r="E4" s="60">
        <f>(1-$I$1)*E3+$I$1*(D4-D3)</f>
        <v>0</v>
      </c>
      <c r="F4" s="60">
        <f>D3+E3</f>
        <v>1</v>
      </c>
    </row>
    <row r="5" spans="1:9" x14ac:dyDescent="0.25">
      <c r="A5">
        <v>2</v>
      </c>
      <c r="B5">
        <v>2</v>
      </c>
      <c r="C5" s="14">
        <f t="shared" ref="C5:C32" si="0">(1-$H$1)*C4+$H$1*B4</f>
        <v>1</v>
      </c>
      <c r="D5" s="60">
        <f t="shared" ref="D5:D32" si="1">(1-$H$1)*F5+$H$1*B5</f>
        <v>1.5</v>
      </c>
      <c r="E5" s="60">
        <f t="shared" ref="E5:E32" si="2">(1-$I$1)*E4+$I$1*(D5-D4)</f>
        <v>0.25</v>
      </c>
      <c r="F5" s="60">
        <f t="shared" ref="F5:F32" si="3">D4+E4</f>
        <v>1</v>
      </c>
    </row>
    <row r="6" spans="1:9" x14ac:dyDescent="0.25">
      <c r="A6">
        <v>3</v>
      </c>
      <c r="B6">
        <v>3</v>
      </c>
      <c r="C6" s="14">
        <f t="shared" si="0"/>
        <v>1.5</v>
      </c>
      <c r="D6" s="60">
        <f t="shared" si="1"/>
        <v>2.375</v>
      </c>
      <c r="E6" s="60">
        <f t="shared" si="2"/>
        <v>0.5625</v>
      </c>
      <c r="F6" s="60">
        <f t="shared" si="3"/>
        <v>1.75</v>
      </c>
    </row>
    <row r="7" spans="1:9" x14ac:dyDescent="0.25">
      <c r="A7">
        <v>4</v>
      </c>
      <c r="B7">
        <v>4</v>
      </c>
      <c r="C7" s="14">
        <f t="shared" si="0"/>
        <v>2.25</v>
      </c>
      <c r="D7" s="60">
        <f t="shared" si="1"/>
        <v>3.46875</v>
      </c>
      <c r="E7" s="60">
        <f t="shared" si="2"/>
        <v>0.828125</v>
      </c>
      <c r="F7" s="60">
        <f t="shared" si="3"/>
        <v>2.9375</v>
      </c>
    </row>
    <row r="8" spans="1:9" x14ac:dyDescent="0.25">
      <c r="A8">
        <v>5</v>
      </c>
      <c r="B8">
        <v>5</v>
      </c>
      <c r="C8" s="14">
        <f t="shared" si="0"/>
        <v>3.125</v>
      </c>
      <c r="D8" s="60">
        <f t="shared" si="1"/>
        <v>4.6484375</v>
      </c>
      <c r="E8" s="60">
        <f t="shared" si="2"/>
        <v>1.00390625</v>
      </c>
      <c r="F8" s="60">
        <f t="shared" si="3"/>
        <v>4.296875</v>
      </c>
    </row>
    <row r="9" spans="1:9" x14ac:dyDescent="0.25">
      <c r="A9">
        <v>6</v>
      </c>
      <c r="B9">
        <v>6</v>
      </c>
      <c r="C9" s="14">
        <f t="shared" si="0"/>
        <v>4.0625</v>
      </c>
      <c r="D9" s="60">
        <f t="shared" si="1"/>
        <v>5.826171875</v>
      </c>
      <c r="E9" s="60">
        <f t="shared" si="2"/>
        <v>1.0908203125</v>
      </c>
      <c r="F9" s="60">
        <f t="shared" si="3"/>
        <v>5.65234375</v>
      </c>
    </row>
    <row r="10" spans="1:9" x14ac:dyDescent="0.25">
      <c r="A10">
        <v>7</v>
      </c>
      <c r="B10">
        <v>7</v>
      </c>
      <c r="C10" s="14">
        <f t="shared" si="0"/>
        <v>5.03125</v>
      </c>
      <c r="D10" s="60">
        <f t="shared" si="1"/>
        <v>6.95849609375</v>
      </c>
      <c r="E10" s="60">
        <f t="shared" si="2"/>
        <v>1.111572265625</v>
      </c>
      <c r="F10" s="60">
        <f t="shared" si="3"/>
        <v>6.9169921875</v>
      </c>
    </row>
    <row r="11" spans="1:9" x14ac:dyDescent="0.25">
      <c r="A11">
        <v>8</v>
      </c>
      <c r="B11">
        <v>8</v>
      </c>
      <c r="C11" s="14">
        <f t="shared" si="0"/>
        <v>6.015625</v>
      </c>
      <c r="D11" s="60">
        <f t="shared" si="1"/>
        <v>8.0350341796875</v>
      </c>
      <c r="E11" s="60">
        <f t="shared" si="2"/>
        <v>1.09405517578125</v>
      </c>
      <c r="F11" s="60">
        <f t="shared" si="3"/>
        <v>8.070068359375</v>
      </c>
    </row>
    <row r="12" spans="1:9" x14ac:dyDescent="0.25">
      <c r="A12">
        <v>9</v>
      </c>
      <c r="B12">
        <v>9</v>
      </c>
      <c r="C12" s="14">
        <f t="shared" si="0"/>
        <v>7.0078125</v>
      </c>
      <c r="D12" s="60">
        <f t="shared" si="1"/>
        <v>9.064544677734375</v>
      </c>
      <c r="E12" s="60">
        <f t="shared" si="2"/>
        <v>1.0617828369140625</v>
      </c>
      <c r="F12" s="60">
        <f t="shared" si="3"/>
        <v>9.12908935546875</v>
      </c>
    </row>
    <row r="13" spans="1:9" x14ac:dyDescent="0.25">
      <c r="A13">
        <v>10</v>
      </c>
      <c r="B13">
        <v>10</v>
      </c>
      <c r="C13" s="14">
        <f t="shared" si="0"/>
        <v>8.00390625</v>
      </c>
      <c r="D13" s="60">
        <f t="shared" si="1"/>
        <v>10.063163757324219</v>
      </c>
      <c r="E13" s="60">
        <f t="shared" si="2"/>
        <v>1.0302009582519531</v>
      </c>
      <c r="F13" s="60">
        <f t="shared" si="3"/>
        <v>10.126327514648438</v>
      </c>
    </row>
    <row r="14" spans="1:9" x14ac:dyDescent="0.25">
      <c r="A14">
        <v>11</v>
      </c>
      <c r="B14">
        <v>11</v>
      </c>
      <c r="C14" s="14">
        <f t="shared" si="0"/>
        <v>9.001953125</v>
      </c>
      <c r="D14" s="60">
        <f t="shared" si="1"/>
        <v>11.046682357788086</v>
      </c>
      <c r="E14" s="60">
        <f t="shared" si="2"/>
        <v>1.0068597793579102</v>
      </c>
      <c r="F14" s="60">
        <f t="shared" si="3"/>
        <v>11.093364715576172</v>
      </c>
    </row>
    <row r="15" spans="1:9" x14ac:dyDescent="0.25">
      <c r="A15">
        <v>12</v>
      </c>
      <c r="B15">
        <f>B14</f>
        <v>11</v>
      </c>
      <c r="C15" s="14">
        <f t="shared" si="0"/>
        <v>10.0009765625</v>
      </c>
      <c r="D15" s="60">
        <f t="shared" si="1"/>
        <v>11.526771068572998</v>
      </c>
      <c r="E15" s="60">
        <f t="shared" si="2"/>
        <v>0.74347424507141113</v>
      </c>
      <c r="F15" s="60">
        <f t="shared" si="3"/>
        <v>12.053542137145996</v>
      </c>
    </row>
    <row r="16" spans="1:9" x14ac:dyDescent="0.25">
      <c r="A16">
        <v>13</v>
      </c>
      <c r="B16">
        <f t="shared" ref="B16:B22" si="4">B15</f>
        <v>11</v>
      </c>
      <c r="C16" s="14">
        <f t="shared" si="0"/>
        <v>10.50048828125</v>
      </c>
      <c r="D16" s="60">
        <f t="shared" si="1"/>
        <v>11.635122656822205</v>
      </c>
      <c r="E16" s="60">
        <f t="shared" si="2"/>
        <v>0.42591291666030884</v>
      </c>
      <c r="F16" s="60">
        <f t="shared" si="3"/>
        <v>12.270245313644409</v>
      </c>
    </row>
    <row r="17" spans="1:6" x14ac:dyDescent="0.25">
      <c r="A17">
        <v>14</v>
      </c>
      <c r="B17">
        <f t="shared" si="4"/>
        <v>11</v>
      </c>
      <c r="C17" s="14">
        <f t="shared" si="0"/>
        <v>10.750244140625</v>
      </c>
      <c r="D17" s="60">
        <f t="shared" si="1"/>
        <v>11.530517786741257</v>
      </c>
      <c r="E17" s="60">
        <f t="shared" si="2"/>
        <v>0.16065402328968048</v>
      </c>
      <c r="F17" s="60">
        <f t="shared" si="3"/>
        <v>12.061035573482513</v>
      </c>
    </row>
    <row r="18" spans="1:6" x14ac:dyDescent="0.25">
      <c r="A18">
        <v>15</v>
      </c>
      <c r="B18">
        <f t="shared" si="4"/>
        <v>11</v>
      </c>
      <c r="C18" s="14">
        <f t="shared" si="0"/>
        <v>10.8751220703125</v>
      </c>
      <c r="D18" s="60">
        <f t="shared" si="1"/>
        <v>11.345585905015469</v>
      </c>
      <c r="E18" s="60">
        <f t="shared" si="2"/>
        <v>-1.2138929218053818E-2</v>
      </c>
      <c r="F18" s="60">
        <f t="shared" si="3"/>
        <v>11.691171810030937</v>
      </c>
    </row>
    <row r="19" spans="1:6" x14ac:dyDescent="0.25">
      <c r="A19">
        <v>16</v>
      </c>
      <c r="B19">
        <f t="shared" si="4"/>
        <v>11</v>
      </c>
      <c r="C19" s="14">
        <f t="shared" si="0"/>
        <v>10.93756103515625</v>
      </c>
      <c r="D19" s="60">
        <f t="shared" si="1"/>
        <v>11.166723487898707</v>
      </c>
      <c r="E19" s="60">
        <f t="shared" si="2"/>
        <v>-9.5500673167407513E-2</v>
      </c>
      <c r="F19" s="60">
        <f t="shared" si="3"/>
        <v>11.333446975797415</v>
      </c>
    </row>
    <row r="20" spans="1:6" x14ac:dyDescent="0.25">
      <c r="A20">
        <v>17</v>
      </c>
      <c r="B20">
        <f t="shared" si="4"/>
        <v>11</v>
      </c>
      <c r="C20" s="14">
        <f t="shared" si="0"/>
        <v>10.968780517578125</v>
      </c>
      <c r="D20" s="60">
        <f t="shared" si="1"/>
        <v>11.03561140736565</v>
      </c>
      <c r="E20" s="60">
        <f t="shared" si="2"/>
        <v>-0.11330637685023248</v>
      </c>
      <c r="F20" s="60">
        <f t="shared" si="3"/>
        <v>11.0712228147313</v>
      </c>
    </row>
    <row r="21" spans="1:6" x14ac:dyDescent="0.25">
      <c r="A21">
        <v>18</v>
      </c>
      <c r="B21">
        <f t="shared" si="4"/>
        <v>11</v>
      </c>
      <c r="C21" s="14">
        <f t="shared" si="0"/>
        <v>10.984390258789063</v>
      </c>
      <c r="D21" s="60">
        <f t="shared" si="1"/>
        <v>10.961152515257709</v>
      </c>
      <c r="E21" s="60">
        <f t="shared" si="2"/>
        <v>-9.3882634479086846E-2</v>
      </c>
      <c r="F21" s="60">
        <f t="shared" si="3"/>
        <v>10.922305030515417</v>
      </c>
    </row>
    <row r="22" spans="1:6" x14ac:dyDescent="0.25">
      <c r="A22">
        <v>19</v>
      </c>
      <c r="B22">
        <f t="shared" si="4"/>
        <v>11</v>
      </c>
      <c r="C22" s="14">
        <f t="shared" si="0"/>
        <v>10.992195129394531</v>
      </c>
      <c r="D22" s="60">
        <f t="shared" si="1"/>
        <v>10.933634940389311</v>
      </c>
      <c r="E22" s="60">
        <f t="shared" si="2"/>
        <v>-6.0700104673742317E-2</v>
      </c>
      <c r="F22" s="60">
        <f t="shared" si="3"/>
        <v>10.867269880778622</v>
      </c>
    </row>
    <row r="23" spans="1:6" x14ac:dyDescent="0.25">
      <c r="A23">
        <v>20</v>
      </c>
      <c r="B23">
        <f>B22-1</f>
        <v>10</v>
      </c>
      <c r="C23" s="14">
        <f t="shared" si="0"/>
        <v>10.996097564697266</v>
      </c>
      <c r="D23" s="60">
        <f t="shared" si="1"/>
        <v>10.436467417857784</v>
      </c>
      <c r="E23" s="60">
        <f t="shared" si="2"/>
        <v>-0.27893381360263447</v>
      </c>
      <c r="F23" s="60">
        <f t="shared" si="3"/>
        <v>10.872934835715569</v>
      </c>
    </row>
    <row r="24" spans="1:6" x14ac:dyDescent="0.25">
      <c r="A24">
        <v>21</v>
      </c>
      <c r="B24">
        <f t="shared" ref="B24:B32" si="5">B23-1</f>
        <v>9</v>
      </c>
      <c r="C24" s="14">
        <f t="shared" si="0"/>
        <v>10.498048782348633</v>
      </c>
      <c r="D24" s="60">
        <f t="shared" si="1"/>
        <v>9.5787668021275749</v>
      </c>
      <c r="E24" s="60">
        <f t="shared" si="2"/>
        <v>-0.56831721466642193</v>
      </c>
      <c r="F24" s="60">
        <f t="shared" si="3"/>
        <v>10.15753360425515</v>
      </c>
    </row>
    <row r="25" spans="1:6" x14ac:dyDescent="0.25">
      <c r="A25">
        <v>22</v>
      </c>
      <c r="B25">
        <f t="shared" si="5"/>
        <v>8</v>
      </c>
      <c r="C25" s="14">
        <f t="shared" si="0"/>
        <v>9.7490243911743164</v>
      </c>
      <c r="D25" s="60">
        <f t="shared" si="1"/>
        <v>8.5052247937305765</v>
      </c>
      <c r="E25" s="60">
        <f t="shared" si="2"/>
        <v>-0.82092961153171018</v>
      </c>
      <c r="F25" s="60">
        <f t="shared" si="3"/>
        <v>9.010449587461153</v>
      </c>
    </row>
    <row r="26" spans="1:6" x14ac:dyDescent="0.25">
      <c r="A26">
        <v>23</v>
      </c>
      <c r="B26">
        <f t="shared" si="5"/>
        <v>7</v>
      </c>
      <c r="C26" s="14">
        <f t="shared" si="0"/>
        <v>8.8745121955871582</v>
      </c>
      <c r="D26" s="60">
        <f t="shared" si="1"/>
        <v>7.3421475910994332</v>
      </c>
      <c r="E26" s="60">
        <f t="shared" si="2"/>
        <v>-0.99200340708142676</v>
      </c>
      <c r="F26" s="60">
        <f t="shared" si="3"/>
        <v>7.6842951821988663</v>
      </c>
    </row>
    <row r="27" spans="1:6" x14ac:dyDescent="0.25">
      <c r="A27">
        <v>24</v>
      </c>
      <c r="B27">
        <f t="shared" si="5"/>
        <v>6</v>
      </c>
      <c r="C27" s="14">
        <f t="shared" si="0"/>
        <v>7.9372560977935791</v>
      </c>
      <c r="D27" s="60">
        <f t="shared" si="1"/>
        <v>6.1750720920090032</v>
      </c>
      <c r="E27" s="60">
        <f t="shared" si="2"/>
        <v>-1.0795394530859284</v>
      </c>
      <c r="F27" s="60">
        <f t="shared" si="3"/>
        <v>6.3501441840180064</v>
      </c>
    </row>
    <row r="28" spans="1:6" x14ac:dyDescent="0.25">
      <c r="A28">
        <v>25</v>
      </c>
      <c r="B28">
        <f t="shared" si="5"/>
        <v>5</v>
      </c>
      <c r="C28" s="14">
        <f t="shared" si="0"/>
        <v>6.9686280488967896</v>
      </c>
      <c r="D28" s="60">
        <f t="shared" si="1"/>
        <v>5.0477663194615374</v>
      </c>
      <c r="E28" s="60">
        <f t="shared" si="2"/>
        <v>-1.1034226128166971</v>
      </c>
      <c r="F28" s="60">
        <f t="shared" si="3"/>
        <v>5.0955326389230748</v>
      </c>
    </row>
    <row r="29" spans="1:6" x14ac:dyDescent="0.25">
      <c r="A29">
        <v>26</v>
      </c>
      <c r="B29">
        <f t="shared" si="5"/>
        <v>4</v>
      </c>
      <c r="C29" s="14">
        <f t="shared" si="0"/>
        <v>5.9843140244483948</v>
      </c>
      <c r="D29" s="60">
        <f t="shared" si="1"/>
        <v>3.9721718533224202</v>
      </c>
      <c r="E29" s="60">
        <f t="shared" si="2"/>
        <v>-1.0895085394779072</v>
      </c>
      <c r="F29" s="60">
        <f t="shared" si="3"/>
        <v>3.9443437066448404</v>
      </c>
    </row>
    <row r="30" spans="1:6" x14ac:dyDescent="0.25">
      <c r="A30">
        <v>27</v>
      </c>
      <c r="B30">
        <f t="shared" si="5"/>
        <v>3</v>
      </c>
      <c r="C30" s="14">
        <f t="shared" si="0"/>
        <v>4.9921570122241974</v>
      </c>
      <c r="D30" s="60">
        <f t="shared" si="1"/>
        <v>2.9413316569222565</v>
      </c>
      <c r="E30" s="60">
        <f t="shared" si="2"/>
        <v>-1.0601743679390354</v>
      </c>
      <c r="F30" s="60">
        <f t="shared" si="3"/>
        <v>2.882663313844513</v>
      </c>
    </row>
    <row r="31" spans="1:6" x14ac:dyDescent="0.25">
      <c r="A31">
        <v>28</v>
      </c>
      <c r="B31">
        <f t="shared" si="5"/>
        <v>2</v>
      </c>
      <c r="C31" s="14">
        <f t="shared" si="0"/>
        <v>3.9960785061120987</v>
      </c>
      <c r="D31" s="60">
        <f t="shared" si="1"/>
        <v>1.9405786444916107</v>
      </c>
      <c r="E31" s="60">
        <f t="shared" si="2"/>
        <v>-1.0304636901848405</v>
      </c>
      <c r="F31" s="60">
        <f t="shared" si="3"/>
        <v>1.8811572889832211</v>
      </c>
    </row>
    <row r="32" spans="1:6" x14ac:dyDescent="0.25">
      <c r="A32">
        <v>29</v>
      </c>
      <c r="B32">
        <f t="shared" si="5"/>
        <v>1</v>
      </c>
      <c r="C32" s="14">
        <f t="shared" si="0"/>
        <v>2.9980392530560493</v>
      </c>
      <c r="D32" s="60">
        <f t="shared" si="1"/>
        <v>0.95505747715338507</v>
      </c>
      <c r="E32" s="60">
        <f t="shared" si="2"/>
        <v>-1.0079924287615332</v>
      </c>
      <c r="F32" s="60">
        <f t="shared" si="3"/>
        <v>0.91011495430677014</v>
      </c>
    </row>
    <row r="33" spans="3:6" x14ac:dyDescent="0.25">
      <c r="C33" s="14"/>
      <c r="D33" s="14"/>
      <c r="F33">
        <f t="array" ref="F33">AVERAGE(ABS(B4:B32-F4:F32))</f>
        <v>0.48651170654825393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3.ES.Simp.Trend</vt:lpstr>
      <vt:lpstr>3b.ESLag</vt:lpstr>
      <vt:lpstr>3.TrendAdj-22Mins</vt:lpstr>
      <vt:lpstr>3b.ESLag (2)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2022-05-17T17:03:40Z</dcterms:modified>
</cp:coreProperties>
</file>