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E032E062-A300-485B-B319-D6A795C1FE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cTableLP" sheetId="57" r:id="rId1"/>
  </sheets>
  <definedNames>
    <definedName name="Page1">#REF!</definedName>
    <definedName name="solver_adj" localSheetId="0" hidden="1">'1.cTableLP'!$H$1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'1.cTableLP'!$H$1</definedName>
    <definedName name="solver_lhs2" localSheetId="0" hidden="1">'1.cTableLP'!$H$1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'1.cTableLP'!$N$4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</definedName>
    <definedName name="solver_rhs2" localSheetId="0" hidden="1">0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57" l="1"/>
  <c r="O15" i="57"/>
  <c r="M6" i="57"/>
  <c r="M7" i="57" s="1"/>
  <c r="M8" i="57" s="1"/>
  <c r="M9" i="57" s="1"/>
  <c r="M10" i="57" s="1"/>
  <c r="M11" i="57" s="1"/>
  <c r="M12" i="57" s="1"/>
  <c r="M13" i="57" s="1"/>
  <c r="M14" i="57" s="1"/>
  <c r="M15" i="57" s="1"/>
  <c r="M5" i="57"/>
  <c r="C5" i="57"/>
  <c r="C6" i="57" l="1"/>
  <c r="D5" i="57"/>
  <c r="E5" i="57" l="1"/>
  <c r="F5" i="57"/>
  <c r="C7" i="57"/>
  <c r="D6" i="57"/>
  <c r="I5" i="57" l="1"/>
  <c r="F6" i="57"/>
  <c r="E6" i="57"/>
  <c r="G6" i="57" s="1"/>
  <c r="H5" i="57"/>
  <c r="K5" i="57" s="1"/>
  <c r="G5" i="57"/>
  <c r="C8" i="57"/>
  <c r="D7" i="57"/>
  <c r="I6" i="57" l="1"/>
  <c r="J5" i="57"/>
  <c r="J6" i="57"/>
  <c r="F7" i="57"/>
  <c r="E7" i="57"/>
  <c r="D8" i="57"/>
  <c r="C9" i="57"/>
  <c r="H6" i="57"/>
  <c r="K6" i="57" s="1"/>
  <c r="C10" i="57" l="1"/>
  <c r="D9" i="57"/>
  <c r="G7" i="57"/>
  <c r="H7" i="57"/>
  <c r="K7" i="57" s="1"/>
  <c r="F8" i="57"/>
  <c r="E8" i="57"/>
  <c r="I7" i="57"/>
  <c r="H8" i="57" l="1"/>
  <c r="K8" i="57" s="1"/>
  <c r="C11" i="57"/>
  <c r="D10" i="57"/>
  <c r="G8" i="57"/>
  <c r="J8" i="57" s="1"/>
  <c r="I8" i="57"/>
  <c r="J7" i="57"/>
  <c r="E9" i="57"/>
  <c r="H9" i="57" s="1"/>
  <c r="K9" i="57" s="1"/>
  <c r="F9" i="57"/>
  <c r="G9" i="57" l="1"/>
  <c r="I9" i="57"/>
  <c r="F10" i="57"/>
  <c r="I10" i="57" s="1"/>
  <c r="E10" i="57"/>
  <c r="C12" i="57"/>
  <c r="D11" i="57"/>
  <c r="J9" i="57" l="1"/>
  <c r="F11" i="57"/>
  <c r="I11" i="57" s="1"/>
  <c r="E11" i="57"/>
  <c r="H11" i="57" s="1"/>
  <c r="K11" i="57" s="1"/>
  <c r="D12" i="57"/>
  <c r="C13" i="57"/>
  <c r="G10" i="57"/>
  <c r="H10" i="57"/>
  <c r="K10" i="57" s="1"/>
  <c r="G11" i="57" l="1"/>
  <c r="J11" i="57"/>
  <c r="J10" i="57"/>
  <c r="C14" i="57"/>
  <c r="D13" i="57"/>
  <c r="F12" i="57"/>
  <c r="I12" i="57" s="1"/>
  <c r="E12" i="57"/>
  <c r="G12" i="57" l="1"/>
  <c r="H12" i="57"/>
  <c r="K12" i="57" s="1"/>
  <c r="E13" i="57"/>
  <c r="F13" i="57"/>
  <c r="I13" i="57" s="1"/>
  <c r="C15" i="57"/>
  <c r="D14" i="57"/>
  <c r="J12" i="57" l="1"/>
  <c r="G13" i="57"/>
  <c r="J13" i="57" s="1"/>
  <c r="H13" i="57"/>
  <c r="K13" i="57" s="1"/>
  <c r="F14" i="57"/>
  <c r="I14" i="57" s="1"/>
  <c r="E14" i="57"/>
  <c r="C16" i="57"/>
  <c r="D15" i="57"/>
  <c r="G14" i="57" l="1"/>
  <c r="J14" i="57" s="1"/>
  <c r="H14" i="57"/>
  <c r="K14" i="57" s="1"/>
  <c r="F15" i="57"/>
  <c r="I15" i="57" s="1"/>
  <c r="E15" i="57"/>
  <c r="C17" i="57"/>
  <c r="D16" i="57"/>
  <c r="C18" i="57" l="1"/>
  <c r="D17" i="57"/>
  <c r="G15" i="57"/>
  <c r="J15" i="57" s="1"/>
  <c r="H15" i="57"/>
  <c r="K15" i="57" s="1"/>
  <c r="F16" i="57"/>
  <c r="I16" i="57" s="1"/>
  <c r="E16" i="57"/>
  <c r="C19" i="57" l="1"/>
  <c r="D18" i="57"/>
  <c r="G16" i="57"/>
  <c r="J16" i="57" s="1"/>
  <c r="H16" i="57"/>
  <c r="K16" i="57" s="1"/>
  <c r="E17" i="57"/>
  <c r="F17" i="57"/>
  <c r="I17" i="57" s="1"/>
  <c r="C20" i="57" l="1"/>
  <c r="D19" i="57"/>
  <c r="G17" i="57"/>
  <c r="J17" i="57" s="1"/>
  <c r="H17" i="57"/>
  <c r="K17" i="57" s="1"/>
  <c r="F18" i="57"/>
  <c r="I18" i="57" s="1"/>
  <c r="E18" i="57"/>
  <c r="F19" i="57" l="1"/>
  <c r="I19" i="57" s="1"/>
  <c r="E19" i="57"/>
  <c r="G18" i="57"/>
  <c r="J18" i="57" s="1"/>
  <c r="H18" i="57"/>
  <c r="K18" i="57" s="1"/>
  <c r="C21" i="57"/>
  <c r="D20" i="57"/>
  <c r="F20" i="57" l="1"/>
  <c r="I20" i="57" s="1"/>
  <c r="E20" i="57"/>
  <c r="C22" i="57"/>
  <c r="D21" i="57"/>
  <c r="G19" i="57"/>
  <c r="J19" i="57" s="1"/>
  <c r="H19" i="57"/>
  <c r="K19" i="57" s="1"/>
  <c r="F21" i="57" l="1"/>
  <c r="I21" i="57" s="1"/>
  <c r="E21" i="57"/>
  <c r="G20" i="57"/>
  <c r="J20" i="57" s="1"/>
  <c r="H20" i="57"/>
  <c r="K20" i="57" s="1"/>
  <c r="C23" i="57"/>
  <c r="D22" i="57"/>
  <c r="C24" i="57" l="1"/>
  <c r="D23" i="57"/>
  <c r="G21" i="57"/>
  <c r="J21" i="57" s="1"/>
  <c r="H21" i="57"/>
  <c r="K21" i="57" s="1"/>
  <c r="E22" i="57"/>
  <c r="F22" i="57"/>
  <c r="I22" i="57" s="1"/>
  <c r="G22" i="57" l="1"/>
  <c r="J22" i="57" s="1"/>
  <c r="H22" i="57"/>
  <c r="K22" i="57" s="1"/>
  <c r="F23" i="57"/>
  <c r="I23" i="57" s="1"/>
  <c r="E23" i="57"/>
  <c r="C25" i="57"/>
  <c r="D24" i="57"/>
  <c r="F24" i="57" l="1"/>
  <c r="I24" i="57" s="1"/>
  <c r="E24" i="57"/>
  <c r="G23" i="57"/>
  <c r="J23" i="57" s="1"/>
  <c r="H23" i="57"/>
  <c r="K23" i="57" s="1"/>
  <c r="C26" i="57"/>
  <c r="D25" i="57"/>
  <c r="C27" i="57" l="1"/>
  <c r="D26" i="57"/>
  <c r="G24" i="57"/>
  <c r="J24" i="57" s="1"/>
  <c r="H24" i="57"/>
  <c r="K24" i="57" s="1"/>
  <c r="E25" i="57"/>
  <c r="F25" i="57"/>
  <c r="I25" i="57" s="1"/>
  <c r="G25" i="57" l="1"/>
  <c r="J25" i="57" s="1"/>
  <c r="H25" i="57"/>
  <c r="K25" i="57" s="1"/>
  <c r="F26" i="57"/>
  <c r="I26" i="57" s="1"/>
  <c r="E26" i="57"/>
  <c r="C28" i="57"/>
  <c r="D27" i="57"/>
  <c r="F27" i="57" l="1"/>
  <c r="I27" i="57" s="1"/>
  <c r="E27" i="57"/>
  <c r="G26" i="57"/>
  <c r="J26" i="57" s="1"/>
  <c r="H26" i="57"/>
  <c r="K26" i="57" s="1"/>
  <c r="C29" i="57"/>
  <c r="C30" i="57" s="1"/>
  <c r="C31" i="57" s="1"/>
  <c r="C32" i="57" s="1"/>
  <c r="D28" i="57"/>
  <c r="G27" i="57" l="1"/>
  <c r="J27" i="57" s="1"/>
  <c r="H27" i="57"/>
  <c r="K27" i="57" s="1"/>
  <c r="F28" i="57"/>
  <c r="I28" i="57" s="1"/>
  <c r="I3" i="57" s="1"/>
  <c r="I2" i="57" s="1"/>
  <c r="E28" i="57"/>
  <c r="G28" i="57" l="1"/>
  <c r="J28" i="57" s="1"/>
  <c r="J3" i="57" s="1"/>
  <c r="H28" i="57"/>
  <c r="H3" i="57" l="1"/>
  <c r="K28" i="57"/>
  <c r="N4" i="57" l="1"/>
  <c r="H2" i="57"/>
</calcChain>
</file>

<file path=xl/sharedStrings.xml><?xml version="1.0" encoding="utf-8"?>
<sst xmlns="http://schemas.openxmlformats.org/spreadsheetml/2006/main" count="17" uniqueCount="17">
  <si>
    <t>At</t>
  </si>
  <si>
    <t>MAD</t>
  </si>
  <si>
    <t>|E|</t>
  </si>
  <si>
    <t>E</t>
  </si>
  <si>
    <t>StdDev</t>
  </si>
  <si>
    <t>Ft</t>
  </si>
  <si>
    <t>E2</t>
  </si>
  <si>
    <t>MSE</t>
  </si>
  <si>
    <t>MAPE</t>
  </si>
  <si>
    <t xml:space="preserve"> Simple Exponential Smooting Forecast</t>
  </si>
  <si>
    <t>Alpha =</t>
  </si>
  <si>
    <t xml:space="preserve">  Period</t>
  </si>
  <si>
    <t xml:space="preserve">   TS</t>
  </si>
  <si>
    <t>|E|/A</t>
  </si>
  <si>
    <t>Measure</t>
  </si>
  <si>
    <t>https://youtu.be/vJRXvfhI1U0</t>
  </si>
  <si>
    <t>Lecture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</si>
</sst>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63">
    <xf numFmtId="0" fontId="0" fillId="0" borderId="0" xfId="0"/>
    <xf numFmtId="0" fontId="7" fillId="0" borderId="0" xfId="0" applyFont="1"/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0" fontId="11" fillId="0" borderId="0" xfId="0" applyFont="1"/>
    <xf numFmtId="1" fontId="0" fillId="0" borderId="0" xfId="0" applyNumberFormat="1"/>
    <xf numFmtId="0" fontId="0" fillId="0" borderId="2" xfId="0" applyBorder="1" applyAlignment="1">
      <alignment horizontal="center"/>
    </xf>
    <xf numFmtId="1" fontId="12" fillId="3" borderId="5" xfId="8" applyNumberFormat="1" applyBorder="1" applyAlignment="1">
      <alignment horizontal="center"/>
    </xf>
    <xf numFmtId="165" fontId="12" fillId="3" borderId="5" xfId="8" applyNumberFormat="1" applyBorder="1" applyAlignment="1">
      <alignment horizontal="center"/>
    </xf>
    <xf numFmtId="1" fontId="11" fillId="0" borderId="0" xfId="0" applyNumberFormat="1" applyFont="1"/>
    <xf numFmtId="0" fontId="15" fillId="0" borderId="0" xfId="0" applyFont="1"/>
    <xf numFmtId="0" fontId="6" fillId="0" borderId="0" xfId="5"/>
    <xf numFmtId="0" fontId="11" fillId="0" borderId="1" xfId="0" applyFont="1" applyBorder="1" applyAlignment="1">
      <alignment horizontal="center"/>
    </xf>
    <xf numFmtId="1" fontId="12" fillId="4" borderId="0" xfId="8" applyNumberForma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2" fontId="12" fillId="2" borderId="2" xfId="8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0" fillId="0" borderId="0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3" borderId="1" xfId="8" applyFont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5" fillId="0" borderId="1" xfId="0" applyFont="1" applyBorder="1"/>
    <xf numFmtId="1" fontId="4" fillId="3" borderId="5" xfId="8" applyNumberFormat="1" applyFont="1" applyBorder="1" applyAlignment="1">
      <alignment horizontal="center"/>
    </xf>
    <xf numFmtId="1" fontId="4" fillId="4" borderId="0" xfId="8" applyNumberFormat="1" applyFont="1" applyFill="1" applyBorder="1" applyAlignment="1">
      <alignment horizontal="center"/>
    </xf>
    <xf numFmtId="2" fontId="4" fillId="2" borderId="2" xfId="8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/>
    <xf numFmtId="0" fontId="18" fillId="5" borderId="0" xfId="0" applyFont="1" applyFill="1"/>
    <xf numFmtId="0" fontId="17" fillId="6" borderId="0" xfId="5" applyFont="1" applyFill="1"/>
    <xf numFmtId="0" fontId="11" fillId="0" borderId="9" xfId="0" applyFont="1" applyBorder="1"/>
    <xf numFmtId="0" fontId="0" fillId="0" borderId="10" xfId="0" applyBorder="1"/>
    <xf numFmtId="0" fontId="5" fillId="0" borderId="11" xfId="0" applyFont="1" applyBorder="1"/>
    <xf numFmtId="1" fontId="11" fillId="0" borderId="1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2" fillId="3" borderId="4" xfId="8" applyNumberFormat="1" applyBorder="1" applyAlignment="1">
      <alignment horizontal="center"/>
    </xf>
    <xf numFmtId="1" fontId="12" fillId="4" borderId="9" xfId="8" applyNumberFormat="1" applyFill="1" applyBorder="1" applyAlignment="1">
      <alignment horizontal="center"/>
    </xf>
    <xf numFmtId="2" fontId="12" fillId="2" borderId="12" xfId="8" applyNumberFormat="1" applyFill="1" applyBorder="1" applyAlignment="1">
      <alignment horizontal="center"/>
    </xf>
    <xf numFmtId="1" fontId="4" fillId="3" borderId="4" xfId="8" applyNumberFormat="1" applyFont="1" applyBorder="1" applyAlignment="1">
      <alignment horizontal="center"/>
    </xf>
    <xf numFmtId="1" fontId="4" fillId="4" borderId="9" xfId="8" applyNumberFormat="1" applyFont="1" applyFill="1" applyBorder="1" applyAlignment="1">
      <alignment horizontal="center"/>
    </xf>
    <xf numFmtId="2" fontId="4" fillId="2" borderId="12" xfId="8" applyNumberFormat="1" applyFont="1" applyFill="1" applyBorder="1" applyAlignment="1">
      <alignment horizontal="center"/>
    </xf>
    <xf numFmtId="165" fontId="12" fillId="3" borderId="4" xfId="8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2" fillId="3" borderId="14" xfId="8" applyNumberFormat="1" applyBorder="1" applyAlignment="1">
      <alignment horizontal="center"/>
    </xf>
    <xf numFmtId="1" fontId="12" fillId="4" borderId="15" xfId="8" applyNumberFormat="1" applyFill="1" applyBorder="1" applyAlignment="1">
      <alignment horizontal="center"/>
    </xf>
    <xf numFmtId="2" fontId="12" fillId="2" borderId="11" xfId="8" applyNumberFormat="1" applyFill="1" applyBorder="1" applyAlignment="1">
      <alignment horizontal="center"/>
    </xf>
    <xf numFmtId="1" fontId="4" fillId="3" borderId="14" xfId="8" applyNumberFormat="1" applyFont="1" applyBorder="1" applyAlignment="1">
      <alignment horizontal="center"/>
    </xf>
    <xf numFmtId="1" fontId="4" fillId="4" borderId="15" xfId="8" applyNumberFormat="1" applyFont="1" applyFill="1" applyBorder="1" applyAlignment="1">
      <alignment horizontal="center"/>
    </xf>
    <xf numFmtId="2" fontId="4" fillId="2" borderId="11" xfId="8" applyNumberFormat="1" applyFont="1" applyFill="1" applyBorder="1" applyAlignment="1">
      <alignment horizontal="center"/>
    </xf>
    <xf numFmtId="165" fontId="12" fillId="3" borderId="14" xfId="8" applyNumberFormat="1" applyBorder="1" applyAlignment="1">
      <alignment horizontal="center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'1.cTableLP'!$B$4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'1.cTableLP'!$B$5:$B$28</c:f>
              <c:numCache>
                <c:formatCode>0</c:formatCode>
                <c:ptCount val="24"/>
                <c:pt idx="0">
                  <c:v>13400</c:v>
                </c:pt>
                <c:pt idx="1">
                  <c:v>14100</c:v>
                </c:pt>
                <c:pt idx="2">
                  <c:v>14700</c:v>
                </c:pt>
                <c:pt idx="3">
                  <c:v>15100</c:v>
                </c:pt>
                <c:pt idx="4">
                  <c:v>13400</c:v>
                </c:pt>
                <c:pt idx="5">
                  <c:v>16000</c:v>
                </c:pt>
                <c:pt idx="6">
                  <c:v>12700</c:v>
                </c:pt>
                <c:pt idx="7">
                  <c:v>15400</c:v>
                </c:pt>
                <c:pt idx="8">
                  <c:v>13000</c:v>
                </c:pt>
                <c:pt idx="9">
                  <c:v>16200</c:v>
                </c:pt>
                <c:pt idx="10">
                  <c:v>16100</c:v>
                </c:pt>
                <c:pt idx="11">
                  <c:v>13500</c:v>
                </c:pt>
                <c:pt idx="12">
                  <c:v>14900</c:v>
                </c:pt>
                <c:pt idx="13">
                  <c:v>15200</c:v>
                </c:pt>
                <c:pt idx="14">
                  <c:v>15200</c:v>
                </c:pt>
                <c:pt idx="15">
                  <c:v>15800</c:v>
                </c:pt>
                <c:pt idx="16">
                  <c:v>16100</c:v>
                </c:pt>
                <c:pt idx="17">
                  <c:v>16400</c:v>
                </c:pt>
                <c:pt idx="18">
                  <c:v>15300</c:v>
                </c:pt>
                <c:pt idx="19">
                  <c:v>15900</c:v>
                </c:pt>
                <c:pt idx="20">
                  <c:v>16300</c:v>
                </c:pt>
                <c:pt idx="21">
                  <c:v>15500</c:v>
                </c:pt>
                <c:pt idx="22">
                  <c:v>15800</c:v>
                </c:pt>
                <c:pt idx="23">
                  <c:v>16000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A-41AF-A4B2-ED17F08E8E70}"/>
            </c:ext>
          </c:extLst>
        </c:ser>
        <c:ser>
          <c:idx val="1"/>
          <c:order val="1"/>
          <c:tx>
            <c:strRef>
              <c:f>'1.cTableLP'!$C$4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yVal>
            <c:numRef>
              <c:f>'1.cTableLP'!$C$5:$C$32</c:f>
              <c:numCache>
                <c:formatCode>0</c:formatCode>
                <c:ptCount val="28"/>
                <c:pt idx="0">
                  <c:v>13400</c:v>
                </c:pt>
                <c:pt idx="1">
                  <c:v>13400</c:v>
                </c:pt>
                <c:pt idx="2">
                  <c:v>13619.483877657934</c:v>
                </c:pt>
                <c:pt idx="3">
                  <c:v>13958.277975377296</c:v>
                </c:pt>
                <c:pt idx="4">
                  <c:v>14316.263085622522</c:v>
                </c:pt>
                <c:pt idx="5">
                  <c:v>14028.970264212159</c:v>
                </c:pt>
                <c:pt idx="6">
                  <c:v>14646.983477626172</c:v>
                </c:pt>
                <c:pt idx="7">
                  <c:v>14036.509929904283</c:v>
                </c:pt>
                <c:pt idx="8">
                  <c:v>14464.030055236708</c:v>
                </c:pt>
                <c:pt idx="9">
                  <c:v>14004.985778763692</c:v>
                </c:pt>
                <c:pt idx="10">
                  <c:v>14693.228968465486</c:v>
                </c:pt>
                <c:pt idx="11">
                  <c:v>15134.319769862697</c:v>
                </c:pt>
                <c:pt idx="12">
                  <c:v>14621.881426402004</c:v>
                </c:pt>
                <c:pt idx="13">
                  <c:v>14709.085059233406</c:v>
                </c:pt>
                <c:pt idx="14">
                  <c:v>14863.010651804361</c:v>
                </c:pt>
                <c:pt idx="15">
                  <c:v>14968.673121620646</c:v>
                </c:pt>
                <c:pt idx="16">
                  <c:v>15229.334331432026</c:v>
                </c:pt>
                <c:pt idx="17">
                  <c:v>15502.330155833364</c:v>
                </c:pt>
                <c:pt idx="18">
                  <c:v>15783.793096196632</c:v>
                </c:pt>
                <c:pt idx="19">
                  <c:v>15632.100546571812</c:v>
                </c:pt>
                <c:pt idx="20">
                  <c:v>15716.099990658757</c:v>
                </c:pt>
                <c:pt idx="21">
                  <c:v>15899.180902394073</c:v>
                </c:pt>
                <c:pt idx="22">
                  <c:v>15774.018370473437</c:v>
                </c:pt>
                <c:pt idx="23">
                  <c:v>15782.164868753956</c:v>
                </c:pt>
                <c:pt idx="24">
                  <c:v>15850.46672489111</c:v>
                </c:pt>
                <c:pt idx="25">
                  <c:v>15850.46672489111</c:v>
                </c:pt>
                <c:pt idx="26">
                  <c:v>15850.46672489111</c:v>
                </c:pt>
                <c:pt idx="27">
                  <c:v>15850.46672489111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A-41AF-A4B2-ED17F08E8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42640"/>
        <c:axId val="1724544304"/>
      </c:scatterChart>
      <c:valAx>
        <c:axId val="172454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44304"/>
        <c:crosses val="autoZero"/>
        <c:crossBetween val="midCat"/>
      </c:valAx>
      <c:valAx>
        <c:axId val="1724544304"/>
        <c:scaling>
          <c:orientation val="minMax"/>
          <c:max val="17000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4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894012</xdr:colOff>
      <xdr:row>2</xdr:row>
      <xdr:rowOff>11149</xdr:rowOff>
    </xdr:from>
    <xdr:to>
      <xdr:col>22</xdr:col>
      <xdr:colOff>85412</xdr:colOff>
      <xdr:row>16</xdr:row>
      <xdr:rowOff>10887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16</xdr:row>
          <xdr:rowOff>38100</xdr:rowOff>
        </xdr:from>
        <xdr:to>
          <xdr:col>20</xdr:col>
          <xdr:colOff>457200</xdr:colOff>
          <xdr:row>33</xdr:row>
          <xdr:rowOff>144780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vJRXvfhI1U0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Presentation.ppt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1CBF-3985-4690-BEE6-BD7FBC6451F1}">
  <sheetPr>
    <tabColor rgb="FF92D050"/>
  </sheetPr>
  <dimension ref="A1:T34"/>
  <sheetViews>
    <sheetView tabSelected="1" zoomScale="95" zoomScaleNormal="95" workbookViewId="0">
      <selection activeCell="L2" sqref="L2"/>
    </sheetView>
  </sheetViews>
  <sheetFormatPr defaultRowHeight="14.4" x14ac:dyDescent="0.3"/>
  <cols>
    <col min="9" max="9" width="10.5546875" bestFit="1" customWidth="1"/>
    <col min="14" max="14" width="10.33203125" bestFit="1" customWidth="1"/>
    <col min="15" max="16" width="13.88671875" bestFit="1" customWidth="1"/>
  </cols>
  <sheetData>
    <row r="1" spans="1:20" ht="21.6" thickBot="1" x14ac:dyDescent="0.45">
      <c r="A1" s="4" t="s">
        <v>9</v>
      </c>
      <c r="G1" s="12" t="s">
        <v>10</v>
      </c>
      <c r="H1" s="14">
        <v>0.31354839665419171</v>
      </c>
      <c r="I1" s="35"/>
      <c r="J1" s="36"/>
      <c r="O1" s="34" t="s">
        <v>16</v>
      </c>
      <c r="P1" s="33" t="s">
        <v>15</v>
      </c>
      <c r="Q1" s="33"/>
      <c r="R1" s="33"/>
      <c r="S1" s="33"/>
      <c r="T1" s="32"/>
    </row>
    <row r="2" spans="1:20" ht="15" thickBot="1" x14ac:dyDescent="0.35">
      <c r="G2" s="27" t="s">
        <v>4</v>
      </c>
      <c r="H2" s="15">
        <f>1.25*H3</f>
        <v>1120.0216182174054</v>
      </c>
      <c r="I2" s="16">
        <f>SQRT(I3)</f>
        <v>1089.4950818648658</v>
      </c>
      <c r="J2" s="15">
        <f>1.25*J3*C29</f>
        <v>1195.8761716131471</v>
      </c>
      <c r="M2">
        <v>0</v>
      </c>
    </row>
    <row r="3" spans="1:20" ht="15" thickBot="1" x14ac:dyDescent="0.35">
      <c r="G3" s="37" t="s">
        <v>14</v>
      </c>
      <c r="H3" s="38">
        <f>H28</f>
        <v>896.01729457392423</v>
      </c>
      <c r="I3" s="39">
        <f>I28</f>
        <v>1186999.5334077307</v>
      </c>
      <c r="J3" s="14">
        <f>J28</f>
        <v>6.0357903265280032E-2</v>
      </c>
      <c r="M3">
        <v>0.1</v>
      </c>
      <c r="P3" s="10"/>
    </row>
    <row r="4" spans="1:20" ht="15" thickBot="1" x14ac:dyDescent="0.35">
      <c r="A4" s="22" t="s">
        <v>11</v>
      </c>
      <c r="B4" s="22" t="s">
        <v>0</v>
      </c>
      <c r="C4" s="23" t="s">
        <v>5</v>
      </c>
      <c r="D4" s="22" t="s">
        <v>3</v>
      </c>
      <c r="E4" s="24" t="s">
        <v>2</v>
      </c>
      <c r="F4" s="25" t="s">
        <v>6</v>
      </c>
      <c r="G4" s="26" t="s">
        <v>13</v>
      </c>
      <c r="H4" s="24" t="s">
        <v>1</v>
      </c>
      <c r="I4" s="25" t="s">
        <v>7</v>
      </c>
      <c r="J4" s="26" t="s">
        <v>8</v>
      </c>
      <c r="K4" s="24" t="s">
        <v>12</v>
      </c>
      <c r="N4" s="3">
        <f>H3</f>
        <v>896.01729457392423</v>
      </c>
    </row>
    <row r="5" spans="1:20" x14ac:dyDescent="0.3">
      <c r="A5" s="41">
        <v>1</v>
      </c>
      <c r="B5" s="42">
        <v>13400</v>
      </c>
      <c r="C5" s="43">
        <f>B5</f>
        <v>13400</v>
      </c>
      <c r="D5" s="44">
        <f>B5-C5</f>
        <v>0</v>
      </c>
      <c r="E5" s="45">
        <f>ABS(D5)</f>
        <v>0</v>
      </c>
      <c r="F5" s="46">
        <f>D5^2</f>
        <v>0</v>
      </c>
      <c r="G5" s="47">
        <f>E5/B5</f>
        <v>0</v>
      </c>
      <c r="H5" s="48">
        <f>AVERAGE(E$5:E5)</f>
        <v>0</v>
      </c>
      <c r="I5" s="49">
        <f>AVERAGE(F$5:F5)</f>
        <v>0</v>
      </c>
      <c r="J5" s="50">
        <f>AVERAGE(G$5:G5)</f>
        <v>0</v>
      </c>
      <c r="K5" s="51" t="str">
        <f>IFERROR(SUM(D$5:D5)/H5," ")</f>
        <v xml:space="preserve"> </v>
      </c>
      <c r="M5">
        <f>M2</f>
        <v>0</v>
      </c>
      <c r="N5">
        <f t="dataTable" ref="N5:N15" dt2D="0" dtr="0" r1="H1"/>
        <v>1775</v>
      </c>
      <c r="P5" s="11"/>
    </row>
    <row r="6" spans="1:20" x14ac:dyDescent="0.3">
      <c r="A6" s="6">
        <v>2</v>
      </c>
      <c r="B6" s="19">
        <v>14100</v>
      </c>
      <c r="C6" s="20">
        <f>(1-$H$1)*C5+$H$1*B5</f>
        <v>13400</v>
      </c>
      <c r="D6" s="18">
        <f t="shared" ref="D6:D28" si="0">B6-C6</f>
        <v>700</v>
      </c>
      <c r="E6" s="7">
        <f t="shared" ref="E6:E28" si="1">ABS(D6)</f>
        <v>700</v>
      </c>
      <c r="F6" s="13">
        <f t="shared" ref="F6:F28" si="2">D6^2</f>
        <v>490000</v>
      </c>
      <c r="G6" s="17">
        <f t="shared" ref="G6:G28" si="3">E6/B6</f>
        <v>4.9645390070921988E-2</v>
      </c>
      <c r="H6" s="28">
        <f>AVERAGE(E$5:E6)</f>
        <v>350</v>
      </c>
      <c r="I6" s="29">
        <f>AVERAGE(F$5:F6)</f>
        <v>245000</v>
      </c>
      <c r="J6" s="30">
        <f>AVERAGE(G$5:G6)</f>
        <v>2.4822695035460994E-2</v>
      </c>
      <c r="K6" s="8">
        <f>IFERROR(SUM(D$5:D6)/H6," ")</f>
        <v>2</v>
      </c>
      <c r="M6">
        <f>M5+$M$3</f>
        <v>0.1</v>
      </c>
      <c r="N6">
        <v>1087.9878905102348</v>
      </c>
    </row>
    <row r="7" spans="1:20" x14ac:dyDescent="0.3">
      <c r="A7" s="6">
        <v>3</v>
      </c>
      <c r="B7" s="19">
        <v>14700</v>
      </c>
      <c r="C7" s="20">
        <f>(1-$H$1)*C6+$H$1*B6</f>
        <v>13619.483877657934</v>
      </c>
      <c r="D7" s="18">
        <f t="shared" si="0"/>
        <v>1080.5161223420655</v>
      </c>
      <c r="E7" s="7">
        <f t="shared" si="1"/>
        <v>1080.5161223420655</v>
      </c>
      <c r="F7" s="13">
        <f t="shared" si="2"/>
        <v>1167515.0906411335</v>
      </c>
      <c r="G7" s="17">
        <f t="shared" si="3"/>
        <v>7.3504498118507858E-2</v>
      </c>
      <c r="H7" s="28">
        <f>AVERAGE(E$5:E7)</f>
        <v>593.50537411402183</v>
      </c>
      <c r="I7" s="29">
        <f>AVERAGE(F$5:F7)</f>
        <v>552505.0302137112</v>
      </c>
      <c r="J7" s="30">
        <f>AVERAGE(G$5:G7)</f>
        <v>4.1049962729809951E-2</v>
      </c>
      <c r="K7" s="8">
        <f>IFERROR(SUM(D$5:D7)/H7," ")</f>
        <v>3</v>
      </c>
      <c r="M7">
        <f>M6+$M$3</f>
        <v>0.2</v>
      </c>
      <c r="N7">
        <v>919.49713870479502</v>
      </c>
    </row>
    <row r="8" spans="1:20" ht="15.6" x14ac:dyDescent="0.3">
      <c r="A8" s="6">
        <v>4</v>
      </c>
      <c r="B8" s="19">
        <v>15100</v>
      </c>
      <c r="C8" s="20">
        <f t="shared" ref="C8:C27" si="4">(1-$H$1)*C7+$H$1*B7</f>
        <v>13958.277975377296</v>
      </c>
      <c r="D8" s="18">
        <f t="shared" si="0"/>
        <v>1141.7220246227043</v>
      </c>
      <c r="E8" s="7">
        <f t="shared" si="1"/>
        <v>1141.7220246227043</v>
      </c>
      <c r="F8" s="13">
        <f t="shared" si="2"/>
        <v>1303529.1815085672</v>
      </c>
      <c r="G8" s="17">
        <f t="shared" si="3"/>
        <v>7.5610730107463858E-2</v>
      </c>
      <c r="H8" s="28">
        <f>AVERAGE(E$5:E8)</f>
        <v>730.55953674119246</v>
      </c>
      <c r="I8" s="29">
        <f>AVERAGE(F$5:F8)</f>
        <v>740261.06803742517</v>
      </c>
      <c r="J8" s="30">
        <f>AVERAGE(G$5:G8)</f>
        <v>4.9690154574223426E-2</v>
      </c>
      <c r="K8" s="8">
        <f>IFERROR(SUM(D$5:D8)/H8," ")</f>
        <v>4</v>
      </c>
      <c r="M8">
        <f t="shared" ref="M8:M15" si="5">M7+$M$3</f>
        <v>0.30000000000000004</v>
      </c>
      <c r="N8">
        <v>896.25355686417515</v>
      </c>
      <c r="O8" s="1"/>
    </row>
    <row r="9" spans="1:20" ht="15.6" x14ac:dyDescent="0.3">
      <c r="A9" s="6">
        <v>5</v>
      </c>
      <c r="B9" s="19">
        <v>13400</v>
      </c>
      <c r="C9" s="20">
        <f t="shared" si="4"/>
        <v>14316.263085622522</v>
      </c>
      <c r="D9" s="18">
        <f t="shared" si="0"/>
        <v>-916.26308562252234</v>
      </c>
      <c r="E9" s="7">
        <f t="shared" si="1"/>
        <v>916.26308562252234</v>
      </c>
      <c r="F9" s="13">
        <f t="shared" si="2"/>
        <v>839538.04207450571</v>
      </c>
      <c r="G9" s="17">
        <f t="shared" si="3"/>
        <v>6.8377842210635989E-2</v>
      </c>
      <c r="H9" s="28">
        <f>AVERAGE(E$5:E9)</f>
        <v>767.70024651745848</v>
      </c>
      <c r="I9" s="29">
        <f>AVERAGE(F$5:F9)</f>
        <v>760116.4628448413</v>
      </c>
      <c r="J9" s="30">
        <f>AVERAGE(G$5:G9)</f>
        <v>5.3427692101505941E-2</v>
      </c>
      <c r="K9" s="8">
        <f>IFERROR(SUM(D$5:D9)/H9," ")</f>
        <v>2.6129665457866036</v>
      </c>
      <c r="M9">
        <f t="shared" si="5"/>
        <v>0.4</v>
      </c>
      <c r="N9">
        <v>903.40361782996195</v>
      </c>
      <c r="O9" s="1"/>
    </row>
    <row r="10" spans="1:20" ht="15.6" x14ac:dyDescent="0.3">
      <c r="A10" s="6">
        <v>6</v>
      </c>
      <c r="B10" s="19">
        <v>16000</v>
      </c>
      <c r="C10" s="20">
        <f t="shared" si="4"/>
        <v>14028.970264212159</v>
      </c>
      <c r="D10" s="18">
        <f t="shared" si="0"/>
        <v>1971.0297357878408</v>
      </c>
      <c r="E10" s="7">
        <f t="shared" si="1"/>
        <v>1971.0297357878408</v>
      </c>
      <c r="F10" s="13">
        <f t="shared" si="2"/>
        <v>3884958.2193598854</v>
      </c>
      <c r="G10" s="17">
        <f t="shared" si="3"/>
        <v>0.12318935848674005</v>
      </c>
      <c r="H10" s="28">
        <f>AVERAGE(E$5:E10)</f>
        <v>968.25516139585545</v>
      </c>
      <c r="I10" s="29">
        <f>AVERAGE(F$5:F10)</f>
        <v>1280923.4222640153</v>
      </c>
      <c r="J10" s="30">
        <f>AVERAGE(G$5:G10)</f>
        <v>6.5054636499044957E-2</v>
      </c>
      <c r="K10" s="8">
        <f>IFERROR(SUM(D$5:D10)/H10," ")</f>
        <v>4.1073933356541685</v>
      </c>
      <c r="M10">
        <f t="shared" si="5"/>
        <v>0.5</v>
      </c>
      <c r="N10">
        <v>923.92083505789435</v>
      </c>
      <c r="O10" s="1"/>
    </row>
    <row r="11" spans="1:20" ht="15.6" x14ac:dyDescent="0.3">
      <c r="A11" s="6">
        <v>7</v>
      </c>
      <c r="B11" s="19">
        <v>12700</v>
      </c>
      <c r="C11" s="20">
        <f t="shared" si="4"/>
        <v>14646.983477626172</v>
      </c>
      <c r="D11" s="18">
        <f t="shared" si="0"/>
        <v>-1946.9834776261723</v>
      </c>
      <c r="E11" s="7">
        <f t="shared" si="1"/>
        <v>1946.9834776261723</v>
      </c>
      <c r="F11" s="13">
        <f t="shared" si="2"/>
        <v>3790744.6621493041</v>
      </c>
      <c r="G11" s="17">
        <f t="shared" si="3"/>
        <v>0.15330578563985608</v>
      </c>
      <c r="H11" s="28">
        <f>AVERAGE(E$5:E11)</f>
        <v>1108.0734922859008</v>
      </c>
      <c r="I11" s="29">
        <f>AVERAGE(F$5:F11)</f>
        <v>1639469.3136761994</v>
      </c>
      <c r="J11" s="30">
        <f>AVERAGE(G$5:G11)</f>
        <v>7.766194351916085E-2</v>
      </c>
      <c r="K11" s="8">
        <f>IFERROR(SUM(D$5:D11)/H11," ")</f>
        <v>1.832027689170763</v>
      </c>
      <c r="M11">
        <f t="shared" si="5"/>
        <v>0.6</v>
      </c>
      <c r="N11">
        <v>951.64783049145217</v>
      </c>
      <c r="O11" s="1"/>
    </row>
    <row r="12" spans="1:20" ht="15.6" x14ac:dyDescent="0.3">
      <c r="A12" s="6">
        <v>8</v>
      </c>
      <c r="B12" s="19">
        <v>15400</v>
      </c>
      <c r="C12" s="20">
        <f t="shared" si="4"/>
        <v>14036.509929904283</v>
      </c>
      <c r="D12" s="18">
        <f t="shared" si="0"/>
        <v>1363.4900700957169</v>
      </c>
      <c r="E12" s="7">
        <f t="shared" si="1"/>
        <v>1363.4900700957169</v>
      </c>
      <c r="F12" s="13">
        <f t="shared" si="2"/>
        <v>1859105.1712496229</v>
      </c>
      <c r="G12" s="17">
        <f t="shared" si="3"/>
        <v>8.853831623998161E-2</v>
      </c>
      <c r="H12" s="28">
        <f>AVERAGE(E$5:E12)</f>
        <v>1140.0005645121278</v>
      </c>
      <c r="I12" s="29">
        <f>AVERAGE(F$5:F12)</f>
        <v>1666923.7958728774</v>
      </c>
      <c r="J12" s="30">
        <f>AVERAGE(G$5:G12)</f>
        <v>7.9021490109263445E-2</v>
      </c>
      <c r="K12" s="8">
        <f>IFERROR(SUM(D$5:D12)/H12," ")</f>
        <v>2.9767629027902394</v>
      </c>
      <c r="M12">
        <f t="shared" si="5"/>
        <v>0.7</v>
      </c>
      <c r="N12">
        <v>984.02910291324326</v>
      </c>
      <c r="O12" s="1"/>
    </row>
    <row r="13" spans="1:20" ht="15.6" x14ac:dyDescent="0.3">
      <c r="A13" s="6">
        <v>9</v>
      </c>
      <c r="B13" s="19">
        <v>13000</v>
      </c>
      <c r="C13" s="20">
        <f t="shared" si="4"/>
        <v>14464.030055236708</v>
      </c>
      <c r="D13" s="18">
        <f t="shared" si="0"/>
        <v>-1464.030055236708</v>
      </c>
      <c r="E13" s="7">
        <f t="shared" si="1"/>
        <v>1464.030055236708</v>
      </c>
      <c r="F13" s="13">
        <f t="shared" si="2"/>
        <v>2143384.0026363982</v>
      </c>
      <c r="G13" s="17">
        <f t="shared" si="3"/>
        <v>0.11261769655666985</v>
      </c>
      <c r="H13" s="28">
        <f>AVERAGE(E$5:E13)</f>
        <v>1176.0038412593033</v>
      </c>
      <c r="I13" s="29">
        <f>AVERAGE(F$5:F13)</f>
        <v>1719863.818846602</v>
      </c>
      <c r="J13" s="30">
        <f>AVERAGE(G$5:G13)</f>
        <v>8.2754401936753041E-2</v>
      </c>
      <c r="K13" s="8">
        <f>IFERROR(SUM(D$5:D13)/H13," ")</f>
        <v>1.6407100611990972</v>
      </c>
      <c r="M13">
        <f t="shared" si="5"/>
        <v>0.79999999999999993</v>
      </c>
      <c r="N13">
        <v>1019.9001992240943</v>
      </c>
      <c r="O13" s="1"/>
    </row>
    <row r="14" spans="1:20" ht="15.6" x14ac:dyDescent="0.3">
      <c r="A14" s="6">
        <v>10</v>
      </c>
      <c r="B14" s="19">
        <v>16200</v>
      </c>
      <c r="C14" s="20">
        <f t="shared" si="4"/>
        <v>14004.985778763692</v>
      </c>
      <c r="D14" s="18">
        <f t="shared" si="0"/>
        <v>2195.014221236308</v>
      </c>
      <c r="E14" s="7">
        <f t="shared" si="1"/>
        <v>2195.014221236308</v>
      </c>
      <c r="F14" s="13">
        <f t="shared" si="2"/>
        <v>4818087.4314296357</v>
      </c>
      <c r="G14" s="17">
        <f t="shared" si="3"/>
        <v>0.13549470501458691</v>
      </c>
      <c r="H14" s="28">
        <f>AVERAGE(E$5:E14)</f>
        <v>1277.9048792570038</v>
      </c>
      <c r="I14" s="29">
        <f>AVERAGE(F$5:F14)</f>
        <v>2029686.1801049053</v>
      </c>
      <c r="J14" s="30">
        <f>AVERAGE(G$5:G14)</f>
        <v>8.8028432244536436E-2</v>
      </c>
      <c r="K14" s="8">
        <f>IFERROR(SUM(D$5:D14)/H14," ")</f>
        <v>3.2275450407523967</v>
      </c>
      <c r="M14">
        <f t="shared" si="5"/>
        <v>0.89999999999999991</v>
      </c>
      <c r="N14">
        <v>1058.6756081001479</v>
      </c>
      <c r="O14" s="1"/>
    </row>
    <row r="15" spans="1:20" ht="15.6" x14ac:dyDescent="0.3">
      <c r="A15" s="6">
        <v>11</v>
      </c>
      <c r="B15" s="19">
        <v>16100</v>
      </c>
      <c r="C15" s="20">
        <f t="shared" si="4"/>
        <v>14693.228968465486</v>
      </c>
      <c r="D15" s="18">
        <f t="shared" si="0"/>
        <v>1406.7710315345139</v>
      </c>
      <c r="E15" s="7">
        <f t="shared" si="1"/>
        <v>1406.7710315345139</v>
      </c>
      <c r="F15" s="13">
        <f t="shared" si="2"/>
        <v>1979004.7351646803</v>
      </c>
      <c r="G15" s="17">
        <f t="shared" si="3"/>
        <v>8.737708270400707E-2</v>
      </c>
      <c r="H15" s="28">
        <f>AVERAGE(E$5:E15)</f>
        <v>1289.6199840095048</v>
      </c>
      <c r="I15" s="29">
        <f>AVERAGE(F$5:F15)</f>
        <v>2025078.7760194303</v>
      </c>
      <c r="J15" s="30">
        <f>AVERAGE(G$5:G15)</f>
        <v>8.7969218649942865E-2</v>
      </c>
      <c r="K15" s="8">
        <f>IFERROR(SUM(D$5:D15)/H15," ")</f>
        <v>4.2890670551930432</v>
      </c>
      <c r="M15">
        <f t="shared" si="5"/>
        <v>0.99999999999999989</v>
      </c>
      <c r="N15">
        <v>1108.3333333333333</v>
      </c>
      <c r="O15" s="2">
        <f>MIN(N5:N15)</f>
        <v>896.25355686417515</v>
      </c>
    </row>
    <row r="16" spans="1:20" x14ac:dyDescent="0.3">
      <c r="A16" s="6">
        <v>12</v>
      </c>
      <c r="B16" s="19">
        <v>13500</v>
      </c>
      <c r="C16" s="20">
        <f t="shared" si="4"/>
        <v>15134.319769862697</v>
      </c>
      <c r="D16" s="18">
        <f t="shared" si="0"/>
        <v>-1634.3197698626973</v>
      </c>
      <c r="E16" s="7">
        <f t="shared" si="1"/>
        <v>1634.3197698626973</v>
      </c>
      <c r="F16" s="13">
        <f t="shared" si="2"/>
        <v>2671001.1101640598</v>
      </c>
      <c r="G16" s="17">
        <f t="shared" si="3"/>
        <v>0.12106072369353313</v>
      </c>
      <c r="H16" s="28">
        <f>AVERAGE(E$5:E16)</f>
        <v>1318.3449661639374</v>
      </c>
      <c r="I16" s="29">
        <f>AVERAGE(F$5:F16)</f>
        <v>2078905.6371981495</v>
      </c>
      <c r="J16" s="30">
        <f>AVERAGE(G$5:G16)</f>
        <v>9.0726844070242049E-2</v>
      </c>
      <c r="K16" s="8">
        <f>IFERROR(SUM(D$5:D16)/H16," ")</f>
        <v>2.955938633125907</v>
      </c>
    </row>
    <row r="17" spans="1:13" x14ac:dyDescent="0.3">
      <c r="A17" s="6">
        <v>13</v>
      </c>
      <c r="B17" s="19">
        <v>14900</v>
      </c>
      <c r="C17" s="20">
        <f t="shared" si="4"/>
        <v>14621.881426402004</v>
      </c>
      <c r="D17" s="18">
        <f t="shared" si="0"/>
        <v>278.11857359799615</v>
      </c>
      <c r="E17" s="7">
        <f t="shared" si="1"/>
        <v>278.11857359799615</v>
      </c>
      <c r="F17" s="13">
        <f t="shared" si="2"/>
        <v>77349.940980183994</v>
      </c>
      <c r="G17" s="17">
        <f t="shared" si="3"/>
        <v>1.8665676080402427E-2</v>
      </c>
      <c r="H17" s="28">
        <f>AVERAGE(E$5:E17)</f>
        <v>1238.3275513511728</v>
      </c>
      <c r="I17" s="29">
        <f>AVERAGE(F$5:F17)</f>
        <v>1924939.8144121522</v>
      </c>
      <c r="J17" s="30">
        <f>AVERAGE(G$5:G17)</f>
        <v>8.5183677301792854E-2</v>
      </c>
      <c r="K17" s="8">
        <f>IFERROR(SUM(D$5:D17)/H17," ")</f>
        <v>3.3715355733735541</v>
      </c>
      <c r="M17" s="5"/>
    </row>
    <row r="18" spans="1:13" x14ac:dyDescent="0.3">
      <c r="A18" s="6">
        <v>14</v>
      </c>
      <c r="B18" s="19">
        <v>15200</v>
      </c>
      <c r="C18" s="20">
        <f t="shared" si="4"/>
        <v>14709.085059233406</v>
      </c>
      <c r="D18" s="18">
        <f t="shared" si="0"/>
        <v>490.91494076659365</v>
      </c>
      <c r="E18" s="7">
        <f t="shared" si="1"/>
        <v>490.91494076659365</v>
      </c>
      <c r="F18" s="13">
        <f t="shared" si="2"/>
        <v>240997.47906786815</v>
      </c>
      <c r="G18" s="17">
        <f t="shared" si="3"/>
        <v>3.229703557674958E-2</v>
      </c>
      <c r="H18" s="28">
        <f>AVERAGE(E$5:E18)</f>
        <v>1184.9409363094169</v>
      </c>
      <c r="I18" s="29">
        <f>AVERAGE(F$5:F18)</f>
        <v>1804658.2190304177</v>
      </c>
      <c r="J18" s="30">
        <f>AVERAGE(G$5:G18)</f>
        <v>8.1406060035718333E-2</v>
      </c>
      <c r="K18" s="8">
        <f>IFERROR(SUM(D$5:D18)/H18," ")</f>
        <v>3.9377324123581787</v>
      </c>
    </row>
    <row r="19" spans="1:13" x14ac:dyDescent="0.3">
      <c r="A19" s="6">
        <v>15</v>
      </c>
      <c r="B19" s="19">
        <v>15200</v>
      </c>
      <c r="C19" s="20">
        <f t="shared" si="4"/>
        <v>14863.010651804361</v>
      </c>
      <c r="D19" s="18">
        <f t="shared" si="0"/>
        <v>336.98934819563874</v>
      </c>
      <c r="E19" s="7">
        <f t="shared" si="1"/>
        <v>336.98934819563874</v>
      </c>
      <c r="F19" s="13">
        <f t="shared" si="2"/>
        <v>113561.82079732144</v>
      </c>
      <c r="G19" s="17">
        <f t="shared" si="3"/>
        <v>2.2170351854976234E-2</v>
      </c>
      <c r="H19" s="28">
        <f>AVERAGE(E$5:E19)</f>
        <v>1128.4108304351651</v>
      </c>
      <c r="I19" s="29">
        <f>AVERAGE(F$5:F19)</f>
        <v>1691918.4591482112</v>
      </c>
      <c r="J19" s="30">
        <f>AVERAGE(G$5:G19)</f>
        <v>7.7457012823668861E-2</v>
      </c>
      <c r="K19" s="8">
        <f>IFERROR(SUM(D$5:D19)/H19," ")</f>
        <v>4.4336420254863311</v>
      </c>
    </row>
    <row r="20" spans="1:13" x14ac:dyDescent="0.3">
      <c r="A20" s="6">
        <v>16</v>
      </c>
      <c r="B20" s="19">
        <v>15800</v>
      </c>
      <c r="C20" s="20">
        <f t="shared" si="4"/>
        <v>14968.673121620646</v>
      </c>
      <c r="D20" s="18">
        <f t="shared" si="0"/>
        <v>831.32687837935373</v>
      </c>
      <c r="E20" s="7">
        <f t="shared" si="1"/>
        <v>831.32687837935373</v>
      </c>
      <c r="F20" s="13">
        <f t="shared" si="2"/>
        <v>691104.37871596077</v>
      </c>
      <c r="G20" s="17">
        <f t="shared" si="3"/>
        <v>5.2615625213883147E-2</v>
      </c>
      <c r="H20" s="28">
        <f>AVERAGE(E$5:E20)</f>
        <v>1109.8430834316769</v>
      </c>
      <c r="I20" s="29">
        <f>AVERAGE(F$5:F20)</f>
        <v>1629367.5791211957</v>
      </c>
      <c r="J20" s="30">
        <f>AVERAGE(G$5:G20)</f>
        <v>7.5904426098057254E-2</v>
      </c>
      <c r="K20" s="8">
        <f>IFERROR(SUM(D$5:D20)/H20," ")</f>
        <v>5.2568661690180249</v>
      </c>
    </row>
    <row r="21" spans="1:13" x14ac:dyDescent="0.3">
      <c r="A21" s="6">
        <v>17</v>
      </c>
      <c r="B21" s="19">
        <v>16100</v>
      </c>
      <c r="C21" s="20">
        <f t="shared" si="4"/>
        <v>15229.334331432026</v>
      </c>
      <c r="D21" s="18">
        <f t="shared" si="0"/>
        <v>870.66566856797363</v>
      </c>
      <c r="E21" s="7">
        <f t="shared" si="1"/>
        <v>870.66566856797363</v>
      </c>
      <c r="F21" s="13">
        <f t="shared" si="2"/>
        <v>758058.7064229165</v>
      </c>
      <c r="G21" s="17">
        <f t="shared" si="3"/>
        <v>5.4078612954532521E-2</v>
      </c>
      <c r="H21" s="28">
        <f>AVERAGE(E$5:E21)</f>
        <v>1095.7738237338119</v>
      </c>
      <c r="I21" s="29">
        <f>AVERAGE(F$5:F21)</f>
        <v>1578114.1160212969</v>
      </c>
      <c r="J21" s="30">
        <f>AVERAGE(G$5:G21)</f>
        <v>7.462055473667345E-2</v>
      </c>
      <c r="K21" s="8">
        <f>IFERROR(SUM(D$5:D21)/H21," ")</f>
        <v>6.118928999354698</v>
      </c>
    </row>
    <row r="22" spans="1:13" x14ac:dyDescent="0.3">
      <c r="A22" s="6">
        <v>18</v>
      </c>
      <c r="B22" s="19">
        <v>16400</v>
      </c>
      <c r="C22" s="20">
        <f t="shared" si="4"/>
        <v>15502.330155833364</v>
      </c>
      <c r="D22" s="18">
        <f t="shared" si="0"/>
        <v>897.66984416663581</v>
      </c>
      <c r="E22" s="7">
        <f t="shared" si="1"/>
        <v>897.66984416663581</v>
      </c>
      <c r="F22" s="13">
        <f t="shared" si="2"/>
        <v>805811.14912615228</v>
      </c>
      <c r="G22" s="17">
        <f t="shared" si="3"/>
        <v>5.4735966107721697E-2</v>
      </c>
      <c r="H22" s="28">
        <f>AVERAGE(E$5:E22)</f>
        <v>1084.768047091191</v>
      </c>
      <c r="I22" s="29">
        <f>AVERAGE(F$5:F22)</f>
        <v>1535208.3956382335</v>
      </c>
      <c r="J22" s="30">
        <f>AVERAGE(G$5:G22)</f>
        <v>7.3515855368398358E-2</v>
      </c>
      <c r="K22" s="8">
        <f>IFERROR(SUM(D$5:D22)/H22," ")</f>
        <v>7.0085324612314341</v>
      </c>
    </row>
    <row r="23" spans="1:13" x14ac:dyDescent="0.3">
      <c r="A23" s="6">
        <v>19</v>
      </c>
      <c r="B23" s="19">
        <v>15300</v>
      </c>
      <c r="C23" s="20">
        <f t="shared" si="4"/>
        <v>15783.793096196632</v>
      </c>
      <c r="D23" s="18">
        <f t="shared" si="0"/>
        <v>-483.79309619663218</v>
      </c>
      <c r="E23" s="7">
        <f t="shared" si="1"/>
        <v>483.79309619663218</v>
      </c>
      <c r="F23" s="13">
        <f t="shared" si="2"/>
        <v>234055.75992752379</v>
      </c>
      <c r="G23" s="17">
        <f t="shared" si="3"/>
        <v>3.1620463803701447E-2</v>
      </c>
      <c r="H23" s="28">
        <f>AVERAGE(E$5:E23)</f>
        <v>1053.1377865177933</v>
      </c>
      <c r="I23" s="29">
        <f>AVERAGE(F$5:F23)</f>
        <v>1466726.6779692487</v>
      </c>
      <c r="J23" s="30">
        <f>AVERAGE(G$5:G23)</f>
        <v>7.1310834759730102E-2</v>
      </c>
      <c r="K23" s="8">
        <f>IFERROR(SUM(D$5:D23)/H23," ")</f>
        <v>6.7596463310723038</v>
      </c>
    </row>
    <row r="24" spans="1:13" x14ac:dyDescent="0.3">
      <c r="A24" s="6">
        <v>20</v>
      </c>
      <c r="B24" s="19">
        <v>15900</v>
      </c>
      <c r="C24" s="20">
        <f t="shared" si="4"/>
        <v>15632.100546571812</v>
      </c>
      <c r="D24" s="18">
        <f t="shared" si="0"/>
        <v>267.89945342818828</v>
      </c>
      <c r="E24" s="7">
        <f t="shared" si="1"/>
        <v>267.89945342818828</v>
      </c>
      <c r="F24" s="13">
        <f t="shared" si="2"/>
        <v>71770.117147122015</v>
      </c>
      <c r="G24" s="17">
        <f t="shared" si="3"/>
        <v>1.6849022228187942E-2</v>
      </c>
      <c r="H24" s="28">
        <f>AVERAGE(E$5:E24)</f>
        <v>1013.875869863313</v>
      </c>
      <c r="I24" s="29">
        <f>AVERAGE(F$5:F24)</f>
        <v>1396978.8499281423</v>
      </c>
      <c r="J24" s="30">
        <f>AVERAGE(G$5:G24)</f>
        <v>6.8587744133152981E-2</v>
      </c>
      <c r="K24" s="8">
        <f>IFERROR(SUM(D$5:D24)/H24," ")</f>
        <v>7.2856437831710599</v>
      </c>
    </row>
    <row r="25" spans="1:13" x14ac:dyDescent="0.3">
      <c r="A25" s="6">
        <v>21</v>
      </c>
      <c r="B25" s="19">
        <v>16300</v>
      </c>
      <c r="C25" s="20">
        <f t="shared" si="4"/>
        <v>15716.099990658757</v>
      </c>
      <c r="D25" s="18">
        <f t="shared" si="0"/>
        <v>583.90000934124328</v>
      </c>
      <c r="E25" s="7">
        <f t="shared" si="1"/>
        <v>583.90000934124328</v>
      </c>
      <c r="F25" s="13">
        <f t="shared" si="2"/>
        <v>340939.22090870398</v>
      </c>
      <c r="G25" s="17">
        <f t="shared" si="3"/>
        <v>3.5822086462652961E-2</v>
      </c>
      <c r="H25" s="28">
        <f>AVERAGE(E$5:E25)</f>
        <v>993.40082888607162</v>
      </c>
      <c r="I25" s="29">
        <f>AVERAGE(F$5:F25)</f>
        <v>1346691.2485462644</v>
      </c>
      <c r="J25" s="30">
        <f>AVERAGE(G$5:G25)</f>
        <v>6.702747472027204E-2</v>
      </c>
      <c r="K25" s="8">
        <f>IFERROR(SUM(D$5:D25)/H25," ")</f>
        <v>8.0235874641414799</v>
      </c>
    </row>
    <row r="26" spans="1:13" x14ac:dyDescent="0.3">
      <c r="A26" s="6">
        <v>22</v>
      </c>
      <c r="B26" s="19">
        <v>15500</v>
      </c>
      <c r="C26" s="20">
        <f t="shared" si="4"/>
        <v>15899.180902394073</v>
      </c>
      <c r="D26" s="18">
        <f t="shared" si="0"/>
        <v>-399.1809023940732</v>
      </c>
      <c r="E26" s="7">
        <f t="shared" si="1"/>
        <v>399.1809023940732</v>
      </c>
      <c r="F26" s="13">
        <f t="shared" si="2"/>
        <v>159345.39283614661</v>
      </c>
      <c r="G26" s="17">
        <f t="shared" si="3"/>
        <v>2.5753606606069238E-2</v>
      </c>
      <c r="H26" s="28">
        <f>AVERAGE(E$5:E26)</f>
        <v>966.39083222734439</v>
      </c>
      <c r="I26" s="29">
        <f>AVERAGE(F$5:F26)</f>
        <v>1292720.9823776225</v>
      </c>
      <c r="J26" s="30">
        <f>AVERAGE(G$5:G26)</f>
        <v>6.5151389805990098E-2</v>
      </c>
      <c r="K26" s="8">
        <f>IFERROR(SUM(D$5:D26)/H26," ")</f>
        <v>7.8347779000274853</v>
      </c>
    </row>
    <row r="27" spans="1:13" x14ac:dyDescent="0.3">
      <c r="A27" s="6">
        <v>23</v>
      </c>
      <c r="B27" s="19">
        <v>15800</v>
      </c>
      <c r="C27" s="20">
        <f t="shared" si="4"/>
        <v>15774.018370473437</v>
      </c>
      <c r="D27" s="18">
        <f t="shared" si="0"/>
        <v>25.981629526562756</v>
      </c>
      <c r="E27" s="7">
        <f t="shared" si="1"/>
        <v>25.981629526562756</v>
      </c>
      <c r="F27" s="13">
        <f t="shared" si="2"/>
        <v>675.04507285555758</v>
      </c>
      <c r="G27" s="17">
        <f t="shared" si="3"/>
        <v>1.644406932060934E-3</v>
      </c>
      <c r="H27" s="28">
        <f>AVERAGE(E$5:E27)</f>
        <v>925.50347558817998</v>
      </c>
      <c r="I27" s="29">
        <f>AVERAGE(F$5:F27)</f>
        <v>1236545.0720600241</v>
      </c>
      <c r="J27" s="30">
        <f>AVERAGE(G$5:G27)</f>
        <v>6.2390216637558386E-2</v>
      </c>
      <c r="K27" s="8">
        <f>IFERROR(SUM(D$5:D27)/H27," ")</f>
        <v>8.2089796149303194</v>
      </c>
    </row>
    <row r="28" spans="1:13" ht="15" thickBot="1" x14ac:dyDescent="0.35">
      <c r="A28" s="52">
        <v>24</v>
      </c>
      <c r="B28" s="53">
        <v>16000</v>
      </c>
      <c r="C28" s="54">
        <f>(1-$H$1)*C27+$H$1*B27</f>
        <v>15782.164868753956</v>
      </c>
      <c r="D28" s="55">
        <f t="shared" si="0"/>
        <v>217.8351312460436</v>
      </c>
      <c r="E28" s="56">
        <f t="shared" si="1"/>
        <v>217.8351312460436</v>
      </c>
      <c r="F28" s="57">
        <f t="shared" si="2"/>
        <v>47452.144404981045</v>
      </c>
      <c r="G28" s="58">
        <f t="shared" si="3"/>
        <v>1.3614695702877724E-2</v>
      </c>
      <c r="H28" s="59">
        <f>AVERAGE(E$5:E28)</f>
        <v>896.01729457392423</v>
      </c>
      <c r="I28" s="60">
        <f>AVERAGE(F$5:F28)</f>
        <v>1186999.5334077307</v>
      </c>
      <c r="J28" s="61">
        <f>AVERAGE(G$5:G28)</f>
        <v>6.0357903265280032E-2</v>
      </c>
      <c r="K28" s="62">
        <f>IFERROR(SUM(D$5:D28)/H28," ")</f>
        <v>8.7222359916757046</v>
      </c>
    </row>
    <row r="29" spans="1:13" x14ac:dyDescent="0.3">
      <c r="A29" s="31">
        <v>25</v>
      </c>
      <c r="B29" s="21"/>
      <c r="C29" s="20">
        <f>(1-$H$1)*C28+$H$1*B28</f>
        <v>15850.46672489111</v>
      </c>
      <c r="D29" s="9"/>
      <c r="E29" s="9"/>
      <c r="F29" s="9"/>
      <c r="G29" s="9"/>
      <c r="H29" s="9"/>
      <c r="I29" s="9"/>
    </row>
    <row r="30" spans="1:13" x14ac:dyDescent="0.3">
      <c r="A30" s="31">
        <v>26</v>
      </c>
      <c r="B30" s="21"/>
      <c r="C30" s="40">
        <f>C29</f>
        <v>15850.46672489111</v>
      </c>
      <c r="D30" s="21"/>
    </row>
    <row r="31" spans="1:13" x14ac:dyDescent="0.3">
      <c r="A31" s="31">
        <v>27</v>
      </c>
      <c r="B31" s="21"/>
      <c r="C31" s="40">
        <f t="shared" ref="C31:C32" si="6">C30</f>
        <v>15850.46672489111</v>
      </c>
      <c r="D31" s="21"/>
      <c r="E31" s="21"/>
      <c r="F31" s="21"/>
      <c r="G31" s="21"/>
      <c r="H31" s="21"/>
      <c r="I31" s="21"/>
      <c r="J31" s="21"/>
      <c r="K31" s="21"/>
      <c r="L31" s="21"/>
    </row>
    <row r="32" spans="1:13" x14ac:dyDescent="0.3">
      <c r="A32" s="31">
        <v>28</v>
      </c>
      <c r="B32" s="21"/>
      <c r="C32" s="40">
        <f t="shared" si="6"/>
        <v>15850.46672489111</v>
      </c>
      <c r="D32" s="21"/>
      <c r="E32" s="21"/>
      <c r="F32" s="21"/>
      <c r="G32" s="21"/>
      <c r="H32" s="21"/>
      <c r="I32" s="21"/>
      <c r="J32" s="21"/>
      <c r="K32" s="21"/>
      <c r="L32" s="21"/>
    </row>
    <row r="33" spans="3:12" x14ac:dyDescent="0.3">
      <c r="C33" s="5"/>
      <c r="D33" s="21"/>
      <c r="E33" s="21"/>
      <c r="F33" s="21"/>
      <c r="G33" s="21"/>
      <c r="H33" s="21"/>
      <c r="I33" s="21"/>
      <c r="J33" s="21"/>
      <c r="K33" s="21"/>
      <c r="L33" s="21"/>
    </row>
    <row r="34" spans="3:12" x14ac:dyDescent="0.3">
      <c r="D34" s="21"/>
      <c r="E34" s="21"/>
      <c r="F34" s="21"/>
      <c r="G34" s="21"/>
      <c r="H34" s="21"/>
      <c r="I34" s="21"/>
      <c r="J34" s="21"/>
      <c r="K34" s="21"/>
      <c r="L34" s="21"/>
    </row>
  </sheetData>
  <conditionalFormatting sqref="N5:N15">
    <cfRule type="cellIs" dxfId="0" priority="1" operator="equal">
      <formula>$O$15</formula>
    </cfRule>
  </conditionalFormatting>
  <hyperlinks>
    <hyperlink ref="P1" r:id="rId1" xr:uid="{C3D37609-172F-4E2C-9486-1818595BD1FF}"/>
  </hyperlinks>
  <pageMargins left="0.7" right="0.7" top="0.75" bottom="0.75" header="0.3" footer="0.3"/>
  <pageSetup orientation="portrait" horizontalDpi="200" verticalDpi="200" r:id="rId2"/>
  <drawing r:id="rId3"/>
  <legacyDrawing r:id="rId4"/>
  <oleObjects>
    <mc:AlternateContent xmlns:mc="http://schemas.openxmlformats.org/markup-compatibility/2006">
      <mc:Choice Requires="x14">
        <oleObject progId="Presentation" shapeId="1027" r:id="rId5">
          <objectPr defaultSize="0" autoPict="0" r:id="rId6">
            <anchor moveWithCells="1">
              <from>
                <xdr:col>11</xdr:col>
                <xdr:colOff>533400</xdr:colOff>
                <xdr:row>16</xdr:row>
                <xdr:rowOff>38100</xdr:rowOff>
              </from>
              <to>
                <xdr:col>20</xdr:col>
                <xdr:colOff>457200</xdr:colOff>
                <xdr:row>33</xdr:row>
                <xdr:rowOff>144780</xdr:rowOff>
              </to>
            </anchor>
          </objectPr>
        </oleObject>
      </mc:Choice>
      <mc:Fallback>
        <oleObject progId="Presentation" shapeId="102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1.cTableLP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2023-07-19T21:39:59Z</dcterms:modified>
</cp:coreProperties>
</file>