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FS-2020\"/>
    </mc:Choice>
  </mc:AlternateContent>
  <xr:revisionPtr revIDLastSave="0" documentId="13_ncr:1_{C854FBF1-3683-47B9-979D-48718DD3F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AssoBasic4" sheetId="2" r:id="rId1"/>
    <sheet name="MaxRevMaxProf" sheetId="1" r:id="rId2"/>
  </sheets>
  <definedNames>
    <definedName name="solver_adj" localSheetId="0" hidden="1">RegAssoBasic4!$U$24,RegAssoBasic4!$W$24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MaxRevMaxProf!#REF!</definedName>
    <definedName name="solver_lhs1" localSheetId="0" hidden="1">RegAssoBasic4!#REF!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MaxRevMaxProf!$H$2</definedName>
    <definedName name="solver_opt" localSheetId="0" hidden="1">RegAssoBasic4!$S$25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1</definedName>
    <definedName name="solver_rhs1" localSheetId="1" hidden="1">32</definedName>
    <definedName name="solver_rhs1" localSheetId="0" hidden="1">32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3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2" l="1"/>
  <c r="X5" i="2"/>
  <c r="T32" i="2"/>
  <c r="T26" i="2"/>
  <c r="T27" i="2"/>
  <c r="T28" i="2"/>
  <c r="T29" i="2"/>
  <c r="T30" i="2"/>
  <c r="T31" i="2"/>
  <c r="T25" i="2"/>
  <c r="T9" i="2"/>
  <c r="T10" i="2"/>
  <c r="T3" i="2"/>
  <c r="T4" i="2"/>
  <c r="T5" i="2"/>
  <c r="T6" i="2"/>
  <c r="T7" i="2"/>
  <c r="T8" i="2"/>
  <c r="T2" i="2"/>
  <c r="Q29" i="2"/>
  <c r="Q30" i="2" s="1"/>
  <c r="Q27" i="2"/>
  <c r="Q26" i="2"/>
  <c r="Q25" i="2"/>
  <c r="Q28" i="2"/>
  <c r="Q24" i="2"/>
  <c r="Q7" i="2"/>
  <c r="Q6" i="2"/>
  <c r="Q5" i="2"/>
  <c r="Q4" i="2"/>
  <c r="Q3" i="2"/>
  <c r="Q2" i="2"/>
  <c r="Y5" i="2"/>
  <c r="Y4" i="2"/>
  <c r="S25" i="2" l="1" a="1"/>
  <c r="S25" i="2" s="1"/>
  <c r="S2" i="2" a="1"/>
  <c r="S2" i="2" s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9" i="1"/>
  <c r="D8" i="1"/>
  <c r="C5" i="1"/>
  <c r="C4" i="1"/>
  <c r="C3" i="1"/>
  <c r="C2" i="1"/>
  <c r="C1" i="1"/>
  <c r="E6" i="1"/>
  <c r="H6" i="1"/>
  <c r="F6" i="1"/>
  <c r="G6" i="1"/>
  <c r="B33" i="1" l="1"/>
  <c r="B32" i="1"/>
  <c r="B31" i="1"/>
  <c r="B35" i="1" s="1"/>
  <c r="B30" i="1"/>
  <c r="B14" i="1"/>
  <c r="B13" i="1"/>
  <c r="B12" i="1"/>
  <c r="B11" i="1"/>
  <c r="C34" i="1"/>
  <c r="C15" i="1"/>
  <c r="C16" i="1"/>
  <c r="C14" i="1"/>
  <c r="C30" i="1"/>
  <c r="C12" i="1"/>
  <c r="C35" i="1"/>
  <c r="C33" i="1"/>
  <c r="C31" i="1"/>
  <c r="C32" i="1"/>
  <c r="C11" i="1"/>
  <c r="C13" i="1"/>
  <c r="B15" i="1" l="1"/>
  <c r="E14" i="1"/>
  <c r="F14" i="1" s="1"/>
  <c r="E22" i="1"/>
  <c r="F22" i="1" s="1"/>
  <c r="E30" i="1"/>
  <c r="F30" i="1" s="1"/>
  <c r="E38" i="1"/>
  <c r="F38" i="1" s="1"/>
  <c r="E46" i="1"/>
  <c r="F46" i="1" s="1"/>
  <c r="E54" i="1"/>
  <c r="F54" i="1" s="1"/>
  <c r="E62" i="1"/>
  <c r="F62" i="1" s="1"/>
  <c r="H62" i="1" s="1"/>
  <c r="E70" i="1"/>
  <c r="F70" i="1" s="1"/>
  <c r="E78" i="1"/>
  <c r="F78" i="1" s="1"/>
  <c r="E43" i="1"/>
  <c r="F43" i="1" s="1"/>
  <c r="E45" i="1"/>
  <c r="F45" i="1" s="1"/>
  <c r="E15" i="1"/>
  <c r="F15" i="1" s="1"/>
  <c r="E23" i="1"/>
  <c r="F23" i="1" s="1"/>
  <c r="E31" i="1"/>
  <c r="F31" i="1" s="1"/>
  <c r="E39" i="1"/>
  <c r="F39" i="1" s="1"/>
  <c r="E47" i="1"/>
  <c r="F47" i="1" s="1"/>
  <c r="E55" i="1"/>
  <c r="F55" i="1" s="1"/>
  <c r="E63" i="1"/>
  <c r="F63" i="1" s="1"/>
  <c r="E71" i="1"/>
  <c r="F71" i="1" s="1"/>
  <c r="E35" i="1"/>
  <c r="F35" i="1" s="1"/>
  <c r="E75" i="1"/>
  <c r="F75" i="1" s="1"/>
  <c r="E29" i="1"/>
  <c r="F29" i="1" s="1"/>
  <c r="E77" i="1"/>
  <c r="F77" i="1" s="1"/>
  <c r="E16" i="1"/>
  <c r="F16" i="1" s="1"/>
  <c r="E24" i="1"/>
  <c r="F24" i="1" s="1"/>
  <c r="E32" i="1"/>
  <c r="F32" i="1" s="1"/>
  <c r="E40" i="1"/>
  <c r="F40" i="1" s="1"/>
  <c r="E48" i="1"/>
  <c r="F48" i="1" s="1"/>
  <c r="E56" i="1"/>
  <c r="F56" i="1" s="1"/>
  <c r="E64" i="1"/>
  <c r="F64" i="1" s="1"/>
  <c r="E72" i="1"/>
  <c r="F72" i="1" s="1"/>
  <c r="E27" i="1"/>
  <c r="F27" i="1" s="1"/>
  <c r="E67" i="1"/>
  <c r="F67" i="1" s="1"/>
  <c r="E37" i="1"/>
  <c r="F37" i="1" s="1"/>
  <c r="E9" i="1"/>
  <c r="F9" i="1" s="1"/>
  <c r="E17" i="1"/>
  <c r="F17" i="1" s="1"/>
  <c r="E25" i="1"/>
  <c r="F25" i="1" s="1"/>
  <c r="E33" i="1"/>
  <c r="F33" i="1" s="1"/>
  <c r="E41" i="1"/>
  <c r="F41" i="1" s="1"/>
  <c r="E49" i="1"/>
  <c r="F49" i="1" s="1"/>
  <c r="E57" i="1"/>
  <c r="F57" i="1" s="1"/>
  <c r="E65" i="1"/>
  <c r="F65" i="1" s="1"/>
  <c r="E73" i="1"/>
  <c r="F73" i="1" s="1"/>
  <c r="E8" i="1"/>
  <c r="F8" i="1" s="1"/>
  <c r="E19" i="1"/>
  <c r="F19" i="1" s="1"/>
  <c r="E59" i="1"/>
  <c r="F59" i="1" s="1"/>
  <c r="E13" i="1"/>
  <c r="F13" i="1" s="1"/>
  <c r="H13" i="1" s="1"/>
  <c r="E61" i="1"/>
  <c r="F61" i="1" s="1"/>
  <c r="E10" i="1"/>
  <c r="F10" i="1" s="1"/>
  <c r="E18" i="1"/>
  <c r="F18" i="1" s="1"/>
  <c r="E26" i="1"/>
  <c r="F26" i="1" s="1"/>
  <c r="E34" i="1"/>
  <c r="F34" i="1" s="1"/>
  <c r="E42" i="1"/>
  <c r="F42" i="1" s="1"/>
  <c r="E50" i="1"/>
  <c r="F50" i="1" s="1"/>
  <c r="E58" i="1"/>
  <c r="F58" i="1" s="1"/>
  <c r="H58" i="1" s="1"/>
  <c r="E66" i="1"/>
  <c r="F66" i="1" s="1"/>
  <c r="E74" i="1"/>
  <c r="F74" i="1" s="1"/>
  <c r="E11" i="1"/>
  <c r="F11" i="1" s="1"/>
  <c r="E51" i="1"/>
  <c r="F51" i="1" s="1"/>
  <c r="E21" i="1"/>
  <c r="F21" i="1" s="1"/>
  <c r="E69" i="1"/>
  <c r="F69" i="1" s="1"/>
  <c r="E12" i="1"/>
  <c r="F12" i="1" s="1"/>
  <c r="E20" i="1"/>
  <c r="F20" i="1" s="1"/>
  <c r="E28" i="1"/>
  <c r="F28" i="1" s="1"/>
  <c r="E36" i="1"/>
  <c r="F36" i="1" s="1"/>
  <c r="E44" i="1"/>
  <c r="F44" i="1" s="1"/>
  <c r="E52" i="1"/>
  <c r="F52" i="1" s="1"/>
  <c r="E60" i="1"/>
  <c r="F60" i="1" s="1"/>
  <c r="E68" i="1"/>
  <c r="F68" i="1" s="1"/>
  <c r="E76" i="1"/>
  <c r="F76" i="1" s="1"/>
  <c r="E53" i="1"/>
  <c r="F53" i="1" s="1"/>
  <c r="B34" i="1"/>
  <c r="G16" i="1"/>
  <c r="G24" i="1"/>
  <c r="G32" i="1"/>
  <c r="G40" i="1"/>
  <c r="G48" i="1"/>
  <c r="G56" i="1"/>
  <c r="G64" i="1"/>
  <c r="G72" i="1"/>
  <c r="G37" i="1"/>
  <c r="G77" i="1"/>
  <c r="G9" i="1"/>
  <c r="G17" i="1"/>
  <c r="G25" i="1"/>
  <c r="G33" i="1"/>
  <c r="G41" i="1"/>
  <c r="G49" i="1"/>
  <c r="G57" i="1"/>
  <c r="G65" i="1"/>
  <c r="G73" i="1"/>
  <c r="G8" i="1"/>
  <c r="G13" i="1"/>
  <c r="G45" i="1"/>
  <c r="G10" i="1"/>
  <c r="G18" i="1"/>
  <c r="G26" i="1"/>
  <c r="G34" i="1"/>
  <c r="G42" i="1"/>
  <c r="G50" i="1"/>
  <c r="G58" i="1"/>
  <c r="G66" i="1"/>
  <c r="G74" i="1"/>
  <c r="G29" i="1"/>
  <c r="G61" i="1"/>
  <c r="G11" i="1"/>
  <c r="G19" i="1"/>
  <c r="G27" i="1"/>
  <c r="G35" i="1"/>
  <c r="G43" i="1"/>
  <c r="G51" i="1"/>
  <c r="G59" i="1"/>
  <c r="G67" i="1"/>
  <c r="G75" i="1"/>
  <c r="G21" i="1"/>
  <c r="G69" i="1"/>
  <c r="G12" i="1"/>
  <c r="G20" i="1"/>
  <c r="G28" i="1"/>
  <c r="G36" i="1"/>
  <c r="G44" i="1"/>
  <c r="G52" i="1"/>
  <c r="G60" i="1"/>
  <c r="G68" i="1"/>
  <c r="G76" i="1"/>
  <c r="G53" i="1"/>
  <c r="G71" i="1"/>
  <c r="G14" i="1"/>
  <c r="G22" i="1"/>
  <c r="G30" i="1"/>
  <c r="G38" i="1"/>
  <c r="G46" i="1"/>
  <c r="G54" i="1"/>
  <c r="G62" i="1"/>
  <c r="G70" i="1"/>
  <c r="G78" i="1"/>
  <c r="G15" i="1"/>
  <c r="G23" i="1"/>
  <c r="G31" i="1"/>
  <c r="G39" i="1"/>
  <c r="G47" i="1"/>
  <c r="G55" i="1"/>
  <c r="G63" i="1"/>
  <c r="B16" i="1"/>
  <c r="H68" i="1" l="1"/>
  <c r="H69" i="1"/>
  <c r="H23" i="1"/>
  <c r="F5" i="1"/>
  <c r="F4" i="1" s="1"/>
  <c r="H67" i="1"/>
  <c r="H49" i="1"/>
  <c r="H52" i="1"/>
  <c r="H42" i="1"/>
  <c r="H19" i="1"/>
  <c r="H33" i="1"/>
  <c r="H71" i="1"/>
  <c r="H45" i="1"/>
  <c r="H11" i="1"/>
  <c r="H40" i="1"/>
  <c r="H60" i="1"/>
  <c r="H21" i="1"/>
  <c r="H50" i="1"/>
  <c r="H59" i="1"/>
  <c r="H41" i="1"/>
  <c r="H27" i="1"/>
  <c r="H32" i="1"/>
  <c r="H15" i="1"/>
  <c r="H54" i="1"/>
  <c r="H44" i="1"/>
  <c r="H34" i="1"/>
  <c r="H8" i="1"/>
  <c r="H25" i="1"/>
  <c r="H16" i="1"/>
  <c r="H63" i="1"/>
  <c r="H38" i="1"/>
  <c r="H36" i="1"/>
  <c r="H26" i="1"/>
  <c r="H17" i="1"/>
  <c r="H72" i="1"/>
  <c r="H77" i="1"/>
  <c r="H55" i="1"/>
  <c r="H43" i="1"/>
  <c r="H30" i="1"/>
  <c r="H51" i="1"/>
  <c r="H53" i="1"/>
  <c r="H28" i="1"/>
  <c r="H18" i="1"/>
  <c r="H73" i="1"/>
  <c r="H9" i="1"/>
  <c r="H64" i="1"/>
  <c r="H29" i="1"/>
  <c r="H47" i="1"/>
  <c r="H22" i="1"/>
  <c r="H46" i="1"/>
  <c r="H20" i="1"/>
  <c r="H74" i="1"/>
  <c r="H10" i="1"/>
  <c r="H65" i="1"/>
  <c r="H56" i="1"/>
  <c r="H75" i="1"/>
  <c r="H39" i="1"/>
  <c r="H78" i="1"/>
  <c r="H14" i="1"/>
  <c r="H24" i="1"/>
  <c r="H76" i="1"/>
  <c r="H12" i="1"/>
  <c r="H66" i="1"/>
  <c r="H61" i="1"/>
  <c r="H57" i="1"/>
  <c r="H37" i="1"/>
  <c r="H48" i="1"/>
  <c r="H35" i="1"/>
  <c r="H31" i="1"/>
  <c r="H70" i="1"/>
  <c r="H5" i="1" l="1"/>
  <c r="H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<sst xmlns="http://schemas.openxmlformats.org/spreadsheetml/2006/main" count="104" uniqueCount="51">
  <si>
    <t>Q</t>
  </si>
  <si>
    <t>P</t>
  </si>
  <si>
    <t>Intercept</t>
  </si>
  <si>
    <t>Slope</t>
  </si>
  <si>
    <t>R-Squared</t>
  </si>
  <si>
    <t>Standard Error</t>
  </si>
  <si>
    <t>Max Price</t>
  </si>
  <si>
    <t>Max Sale</t>
  </si>
  <si>
    <t>TR</t>
  </si>
  <si>
    <t>TC</t>
  </si>
  <si>
    <t>F</t>
  </si>
  <si>
    <t>V</t>
  </si>
  <si>
    <t>TP=TR-TC</t>
  </si>
  <si>
    <t>TP</t>
  </si>
  <si>
    <t>P=Pmax+SlopeQ</t>
  </si>
  <si>
    <t>TR=P*Q</t>
  </si>
  <si>
    <t>TC=F+VQ</t>
  </si>
  <si>
    <t>Max</t>
  </si>
  <si>
    <t>QforMax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</si>
  <si>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</si>
  <si>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</si>
  <si>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</si>
  <si>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</si>
  <si>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</si>
  <si>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</si>
  <si>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</si>
  <si>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</si>
  <si>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</si>
  <si>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</si>
  <si>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</si>
  <si>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</si>
  <si>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</si>
  <si>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</si>
  <si>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</si>
  <si>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</si>
  <si>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</si>
  <si>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</si>
  <si>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</si>
  <si>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</si>
  <si>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Best</t>
  </si>
  <si>
    <t>Pmax</t>
  </si>
  <si>
    <t>Qmax</t>
  </si>
  <si>
    <t>b0</t>
  </si>
  <si>
    <t>b1</t>
  </si>
  <si>
    <t>Fundamental!!</t>
  </si>
  <si>
    <t>Easiest- It is easy but do not prove all we need and do not provide it in a cell</t>
  </si>
  <si>
    <t>More appropriate for more than two variables</t>
  </si>
  <si>
    <t>Worse. It occupy space, and does not change if we change a number</t>
  </si>
  <si>
    <t>Best; Provide results in excell cells</t>
  </si>
  <si>
    <t xml:space="preserve">Shows how </t>
  </si>
  <si>
    <t>to compute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</si>
</sst>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00B05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7030A0"/>
      <name val="Book Antiqua"/>
      <family val="1"/>
    </font>
    <font>
      <sz val="11"/>
      <color rgb="FF7030A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12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4" xfId="0" applyFont="1" applyFill="1" applyBorder="1"/>
    <xf numFmtId="164" fontId="1" fillId="5" borderId="0" xfId="0" applyNumberFormat="1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/>
    <xf numFmtId="0" fontId="1" fillId="3" borderId="10" xfId="0" applyFont="1" applyFill="1" applyBorder="1"/>
    <xf numFmtId="165" fontId="1" fillId="3" borderId="11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2" xfId="0" applyFont="1" applyFill="1" applyBorder="1"/>
    <xf numFmtId="2" fontId="1" fillId="3" borderId="0" xfId="0" applyNumberFormat="1" applyFont="1" applyFill="1" applyBorder="1" applyAlignment="1">
      <alignment horizontal="center"/>
    </xf>
    <xf numFmtId="0" fontId="1" fillId="3" borderId="4" xfId="0" applyFont="1" applyFill="1" applyBorder="1"/>
    <xf numFmtId="1" fontId="1" fillId="3" borderId="0" xfId="0" applyNumberFormat="1" applyFont="1" applyFill="1" applyBorder="1" applyAlignment="1">
      <alignment horizontal="center"/>
    </xf>
    <xf numFmtId="0" fontId="1" fillId="3" borderId="13" xfId="0" applyFont="1" applyFill="1" applyBorder="1"/>
    <xf numFmtId="1" fontId="1" fillId="3" borderId="14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Fill="1"/>
    <xf numFmtId="0" fontId="9" fillId="0" borderId="0" xfId="0" applyFont="1" applyFill="1"/>
    <xf numFmtId="0" fontId="6" fillId="0" borderId="0" xfId="0" applyFont="1" applyFill="1"/>
    <xf numFmtId="2" fontId="1" fillId="0" borderId="0" xfId="0" applyNumberFormat="1" applyFont="1"/>
    <xf numFmtId="0" fontId="8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15" xfId="0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Continuous"/>
    </xf>
    <xf numFmtId="0" fontId="1" fillId="6" borderId="0" xfId="0" applyFont="1" applyFill="1"/>
    <xf numFmtId="0" fontId="0" fillId="6" borderId="0" xfId="0" applyFill="1"/>
    <xf numFmtId="0" fontId="2" fillId="2" borderId="6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left"/>
    </xf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RegAssoBasic4!$B$1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RegAssoBasic4!$A$2:$A$10</c:f>
              <c:numCache>
                <c:formatCode>General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RegAssoBasic4!$B$2:$B$10</c:f>
              <c:numCache>
                <c:formatCode>General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</c:v>
                </c:pt>
                <c:pt idx="6">
                  <c:v>3173</c:v>
                </c:pt>
                <c:pt idx="7">
                  <c:v>3390</c:v>
                </c:pt>
                <c:pt idx="8">
                  <c:v>3487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F-4812-A936-DC33E2B0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757264"/>
        <c:axId val="1391758096"/>
      </c:scatterChart>
      <c:valAx>
        <c:axId val="139175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758096"/>
        <c:crosses val="autoZero"/>
        <c:crossBetween val="midCat"/>
      </c:valAx>
      <c:valAx>
        <c:axId val="13917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75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RegAssoBasic4!$B$24</c:f>
          <c:strCache>
            <c:ptCount val="1"/>
            <c:pt idx="0">
              <c:v>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RegAssoBasic4!$B$1</c:f>
              <c:strCache>
                <c:ptCount val="1"/>
                <c:pt idx="0">
                  <c:v>TC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826377952755905"/>
                  <c:y val="-0.75385061242344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RegAssoBasic4!$A$25:$A$32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RegAssoBasic4!$B$25:$B$32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5-4010-95CA-327502C0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757264"/>
        <c:axId val="1391758096"/>
      </c:scatterChart>
      <c:valAx>
        <c:axId val="139175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758096"/>
        <c:crosses val="autoZero"/>
        <c:crossBetween val="midCat"/>
      </c:valAx>
      <c:valAx>
        <c:axId val="13917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75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MaxRevMaxProf!$C$1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MaxRevMaxProf!$E$7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MaxRevMaxProf!$E$8:$E$78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4-49B8-A8C3-D09807511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26384"/>
        <c:axId val="956730544"/>
      </c:scatterChart>
      <c:valAx>
        <c:axId val="9567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30544"/>
        <c:crosses val="autoZero"/>
        <c:crossBetween val="midCat"/>
      </c:valAx>
      <c:valAx>
        <c:axId val="956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MaxRevMaxProf!$C$2</c:f>
          <c:strCache>
            <c:ptCount val="1"/>
            <c:pt idx="0">
              <c:v>TR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MaxRevMaxProf!$F$7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MaxRevMaxProf!$F$8:$F$78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8-4C97-8F90-779F5171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26384"/>
        <c:axId val="956730544"/>
      </c:scatterChart>
      <c:valAx>
        <c:axId val="9567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30544"/>
        <c:crosses val="autoZero"/>
        <c:crossBetween val="midCat"/>
      </c:valAx>
      <c:valAx>
        <c:axId val="956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MaxRevMaxProf!$C$3</c:f>
          <c:strCache>
            <c:ptCount val="1"/>
            <c:pt idx="0">
              <c:v>TC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MaxRevMaxProf!$G$7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MaxRevMaxProf!$G$8:$G$78</c:f>
              <c:numCache>
                <c:formatCode>0.00</c:formatCode>
                <c:ptCount val="71"/>
                <c:pt idx="0">
                  <c:v>1200.1178861788617</c:v>
                </c:pt>
                <c:pt idx="1">
                  <c:v>1216.1152439024388</c:v>
                </c:pt>
                <c:pt idx="2">
                  <c:v>1232.1126016260162</c:v>
                </c:pt>
                <c:pt idx="3">
                  <c:v>1248.1099593495933</c:v>
                </c:pt>
                <c:pt idx="4">
                  <c:v>1264.1073170731706</c:v>
                </c:pt>
                <c:pt idx="5">
                  <c:v>1280.1046747967478</c:v>
                </c:pt>
                <c:pt idx="6">
                  <c:v>1296.1020325203251</c:v>
                </c:pt>
                <c:pt idx="7">
                  <c:v>1312.0993902439022</c:v>
                </c:pt>
                <c:pt idx="8">
                  <c:v>1328.0967479674796</c:v>
                </c:pt>
                <c:pt idx="9">
                  <c:v>1344.0941056910567</c:v>
                </c:pt>
                <c:pt idx="10">
                  <c:v>1360.0914634146341</c:v>
                </c:pt>
                <c:pt idx="11">
                  <c:v>1376.0888211382112</c:v>
                </c:pt>
                <c:pt idx="12">
                  <c:v>1392.0861788617885</c:v>
                </c:pt>
                <c:pt idx="13">
                  <c:v>1408.0835365853657</c:v>
                </c:pt>
                <c:pt idx="14">
                  <c:v>1424.080894308943</c:v>
                </c:pt>
                <c:pt idx="15">
                  <c:v>1440.0782520325201</c:v>
                </c:pt>
                <c:pt idx="16">
                  <c:v>1456.0756097560975</c:v>
                </c:pt>
                <c:pt idx="17">
                  <c:v>1472.0729674796746</c:v>
                </c:pt>
                <c:pt idx="18">
                  <c:v>1488.070325203252</c:v>
                </c:pt>
                <c:pt idx="19">
                  <c:v>1504.0676829268291</c:v>
                </c:pt>
                <c:pt idx="20">
                  <c:v>1520.0650406504064</c:v>
                </c:pt>
                <c:pt idx="21">
                  <c:v>1536.0623983739836</c:v>
                </c:pt>
                <c:pt idx="22">
                  <c:v>1552.0597560975609</c:v>
                </c:pt>
                <c:pt idx="23">
                  <c:v>1568.057113821138</c:v>
                </c:pt>
                <c:pt idx="24">
                  <c:v>1584.0544715447154</c:v>
                </c:pt>
                <c:pt idx="25">
                  <c:v>1600.0518292682925</c:v>
                </c:pt>
                <c:pt idx="26">
                  <c:v>1616.0491869918699</c:v>
                </c:pt>
                <c:pt idx="27">
                  <c:v>1632.046544715447</c:v>
                </c:pt>
                <c:pt idx="28">
                  <c:v>1648.0439024390244</c:v>
                </c:pt>
                <c:pt idx="29">
                  <c:v>1664.0412601626015</c:v>
                </c:pt>
                <c:pt idx="30">
                  <c:v>1680.0386178861788</c:v>
                </c:pt>
                <c:pt idx="31">
                  <c:v>1696.035975609756</c:v>
                </c:pt>
                <c:pt idx="32">
                  <c:v>1712.0333333333333</c:v>
                </c:pt>
                <c:pt idx="33">
                  <c:v>1728.0306910569104</c:v>
                </c:pt>
                <c:pt idx="34">
                  <c:v>1744.0280487804876</c:v>
                </c:pt>
                <c:pt idx="35">
                  <c:v>1760.0254065040649</c:v>
                </c:pt>
                <c:pt idx="36">
                  <c:v>1776.0227642276423</c:v>
                </c:pt>
                <c:pt idx="37">
                  <c:v>1792.0201219512194</c:v>
                </c:pt>
                <c:pt idx="38">
                  <c:v>1808.0174796747965</c:v>
                </c:pt>
                <c:pt idx="39">
                  <c:v>1824.0148373983739</c:v>
                </c:pt>
                <c:pt idx="40">
                  <c:v>1840.0121951219512</c:v>
                </c:pt>
                <c:pt idx="41">
                  <c:v>1856.0095528455283</c:v>
                </c:pt>
                <c:pt idx="42">
                  <c:v>1872.0069105691055</c:v>
                </c:pt>
                <c:pt idx="43">
                  <c:v>1888.0042682926828</c:v>
                </c:pt>
                <c:pt idx="44">
                  <c:v>1904.0016260162602</c:v>
                </c:pt>
                <c:pt idx="45">
                  <c:v>1919.9989837398373</c:v>
                </c:pt>
                <c:pt idx="46">
                  <c:v>1935.9963414634144</c:v>
                </c:pt>
                <c:pt idx="47">
                  <c:v>1951.9936991869918</c:v>
                </c:pt>
                <c:pt idx="48">
                  <c:v>1967.9910569105691</c:v>
                </c:pt>
                <c:pt idx="49">
                  <c:v>1983.9884146341462</c:v>
                </c:pt>
                <c:pt idx="50">
                  <c:v>1999.9857723577234</c:v>
                </c:pt>
                <c:pt idx="51">
                  <c:v>2015.9831300813007</c:v>
                </c:pt>
                <c:pt idx="52">
                  <c:v>2031.9804878048781</c:v>
                </c:pt>
                <c:pt idx="53">
                  <c:v>2047.9778455284552</c:v>
                </c:pt>
                <c:pt idx="54">
                  <c:v>2063.9752032520323</c:v>
                </c:pt>
                <c:pt idx="55">
                  <c:v>2079.9725609756097</c:v>
                </c:pt>
                <c:pt idx="56">
                  <c:v>2095.969918699187</c:v>
                </c:pt>
                <c:pt idx="57">
                  <c:v>2111.9672764227644</c:v>
                </c:pt>
                <c:pt idx="58">
                  <c:v>2127.9646341463413</c:v>
                </c:pt>
                <c:pt idx="59">
                  <c:v>2143.9619918699186</c:v>
                </c:pt>
                <c:pt idx="60">
                  <c:v>2159.959349593496</c:v>
                </c:pt>
                <c:pt idx="61">
                  <c:v>2175.9567073170729</c:v>
                </c:pt>
                <c:pt idx="62">
                  <c:v>2191.9540650406502</c:v>
                </c:pt>
                <c:pt idx="63">
                  <c:v>2207.9514227642276</c:v>
                </c:pt>
                <c:pt idx="64">
                  <c:v>2223.9487804878049</c:v>
                </c:pt>
                <c:pt idx="65">
                  <c:v>2239.9461382113823</c:v>
                </c:pt>
                <c:pt idx="66">
                  <c:v>2255.9434959349592</c:v>
                </c:pt>
                <c:pt idx="67">
                  <c:v>2271.9408536585365</c:v>
                </c:pt>
                <c:pt idx="68">
                  <c:v>2287.9382113821139</c:v>
                </c:pt>
                <c:pt idx="69">
                  <c:v>2303.9355691056908</c:v>
                </c:pt>
                <c:pt idx="70">
                  <c:v>2319.9329268292681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42C-ADEF-75200B65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26384"/>
        <c:axId val="956730544"/>
      </c:scatterChart>
      <c:valAx>
        <c:axId val="9567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30544"/>
        <c:crosses val="autoZero"/>
        <c:crossBetween val="midCat"/>
      </c:valAx>
      <c:valAx>
        <c:axId val="956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MaxRevMaxProf!$C$4</c:f>
          <c:strCache>
            <c:ptCount val="1"/>
            <c:pt idx="0">
              <c:v>TR &amp; TC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MaxRevMaxProf!$F$7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MaxRevMaxProf!$F$8:$F$78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B-42CA-91D0-837F1C8796FF}"/>
            </c:ext>
          </c:extLst>
        </c:ser>
        <c:ser>
          <c:idx val="1"/>
          <c:order val="1"/>
          <c:tx>
            <c:strRef>
              <c:f>MaxRevMaxProf!$G$7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MaxRevMaxProf!$G$8:$G$78</c:f>
              <c:numCache>
                <c:formatCode>0.00</c:formatCode>
                <c:ptCount val="71"/>
                <c:pt idx="0">
                  <c:v>1200.1178861788617</c:v>
                </c:pt>
                <c:pt idx="1">
                  <c:v>1216.1152439024388</c:v>
                </c:pt>
                <c:pt idx="2">
                  <c:v>1232.1126016260162</c:v>
                </c:pt>
                <c:pt idx="3">
                  <c:v>1248.1099593495933</c:v>
                </c:pt>
                <c:pt idx="4">
                  <c:v>1264.1073170731706</c:v>
                </c:pt>
                <c:pt idx="5">
                  <c:v>1280.1046747967478</c:v>
                </c:pt>
                <c:pt idx="6">
                  <c:v>1296.1020325203251</c:v>
                </c:pt>
                <c:pt idx="7">
                  <c:v>1312.0993902439022</c:v>
                </c:pt>
                <c:pt idx="8">
                  <c:v>1328.0967479674796</c:v>
                </c:pt>
                <c:pt idx="9">
                  <c:v>1344.0941056910567</c:v>
                </c:pt>
                <c:pt idx="10">
                  <c:v>1360.0914634146341</c:v>
                </c:pt>
                <c:pt idx="11">
                  <c:v>1376.0888211382112</c:v>
                </c:pt>
                <c:pt idx="12">
                  <c:v>1392.0861788617885</c:v>
                </c:pt>
                <c:pt idx="13">
                  <c:v>1408.0835365853657</c:v>
                </c:pt>
                <c:pt idx="14">
                  <c:v>1424.080894308943</c:v>
                </c:pt>
                <c:pt idx="15">
                  <c:v>1440.0782520325201</c:v>
                </c:pt>
                <c:pt idx="16">
                  <c:v>1456.0756097560975</c:v>
                </c:pt>
                <c:pt idx="17">
                  <c:v>1472.0729674796746</c:v>
                </c:pt>
                <c:pt idx="18">
                  <c:v>1488.070325203252</c:v>
                </c:pt>
                <c:pt idx="19">
                  <c:v>1504.0676829268291</c:v>
                </c:pt>
                <c:pt idx="20">
                  <c:v>1520.0650406504064</c:v>
                </c:pt>
                <c:pt idx="21">
                  <c:v>1536.0623983739836</c:v>
                </c:pt>
                <c:pt idx="22">
                  <c:v>1552.0597560975609</c:v>
                </c:pt>
                <c:pt idx="23">
                  <c:v>1568.057113821138</c:v>
                </c:pt>
                <c:pt idx="24">
                  <c:v>1584.0544715447154</c:v>
                </c:pt>
                <c:pt idx="25">
                  <c:v>1600.0518292682925</c:v>
                </c:pt>
                <c:pt idx="26">
                  <c:v>1616.0491869918699</c:v>
                </c:pt>
                <c:pt idx="27">
                  <c:v>1632.046544715447</c:v>
                </c:pt>
                <c:pt idx="28">
                  <c:v>1648.0439024390244</c:v>
                </c:pt>
                <c:pt idx="29">
                  <c:v>1664.0412601626015</c:v>
                </c:pt>
                <c:pt idx="30">
                  <c:v>1680.0386178861788</c:v>
                </c:pt>
                <c:pt idx="31">
                  <c:v>1696.035975609756</c:v>
                </c:pt>
                <c:pt idx="32">
                  <c:v>1712.0333333333333</c:v>
                </c:pt>
                <c:pt idx="33">
                  <c:v>1728.0306910569104</c:v>
                </c:pt>
                <c:pt idx="34">
                  <c:v>1744.0280487804876</c:v>
                </c:pt>
                <c:pt idx="35">
                  <c:v>1760.0254065040649</c:v>
                </c:pt>
                <c:pt idx="36">
                  <c:v>1776.0227642276423</c:v>
                </c:pt>
                <c:pt idx="37">
                  <c:v>1792.0201219512194</c:v>
                </c:pt>
                <c:pt idx="38">
                  <c:v>1808.0174796747965</c:v>
                </c:pt>
                <c:pt idx="39">
                  <c:v>1824.0148373983739</c:v>
                </c:pt>
                <c:pt idx="40">
                  <c:v>1840.0121951219512</c:v>
                </c:pt>
                <c:pt idx="41">
                  <c:v>1856.0095528455283</c:v>
                </c:pt>
                <c:pt idx="42">
                  <c:v>1872.0069105691055</c:v>
                </c:pt>
                <c:pt idx="43">
                  <c:v>1888.0042682926828</c:v>
                </c:pt>
                <c:pt idx="44">
                  <c:v>1904.0016260162602</c:v>
                </c:pt>
                <c:pt idx="45">
                  <c:v>1919.9989837398373</c:v>
                </c:pt>
                <c:pt idx="46">
                  <c:v>1935.9963414634144</c:v>
                </c:pt>
                <c:pt idx="47">
                  <c:v>1951.9936991869918</c:v>
                </c:pt>
                <c:pt idx="48">
                  <c:v>1967.9910569105691</c:v>
                </c:pt>
                <c:pt idx="49">
                  <c:v>1983.9884146341462</c:v>
                </c:pt>
                <c:pt idx="50">
                  <c:v>1999.9857723577234</c:v>
                </c:pt>
                <c:pt idx="51">
                  <c:v>2015.9831300813007</c:v>
                </c:pt>
                <c:pt idx="52">
                  <c:v>2031.9804878048781</c:v>
                </c:pt>
                <c:pt idx="53">
                  <c:v>2047.9778455284552</c:v>
                </c:pt>
                <c:pt idx="54">
                  <c:v>2063.9752032520323</c:v>
                </c:pt>
                <c:pt idx="55">
                  <c:v>2079.9725609756097</c:v>
                </c:pt>
                <c:pt idx="56">
                  <c:v>2095.969918699187</c:v>
                </c:pt>
                <c:pt idx="57">
                  <c:v>2111.9672764227644</c:v>
                </c:pt>
                <c:pt idx="58">
                  <c:v>2127.9646341463413</c:v>
                </c:pt>
                <c:pt idx="59">
                  <c:v>2143.9619918699186</c:v>
                </c:pt>
                <c:pt idx="60">
                  <c:v>2159.959349593496</c:v>
                </c:pt>
                <c:pt idx="61">
                  <c:v>2175.9567073170729</c:v>
                </c:pt>
                <c:pt idx="62">
                  <c:v>2191.9540650406502</c:v>
                </c:pt>
                <c:pt idx="63">
                  <c:v>2207.9514227642276</c:v>
                </c:pt>
                <c:pt idx="64">
                  <c:v>2223.9487804878049</c:v>
                </c:pt>
                <c:pt idx="65">
                  <c:v>2239.9461382113823</c:v>
                </c:pt>
                <c:pt idx="66">
                  <c:v>2255.9434959349592</c:v>
                </c:pt>
                <c:pt idx="67">
                  <c:v>2271.9408536585365</c:v>
                </c:pt>
                <c:pt idx="68">
                  <c:v>2287.9382113821139</c:v>
                </c:pt>
                <c:pt idx="69">
                  <c:v>2303.9355691056908</c:v>
                </c:pt>
                <c:pt idx="70">
                  <c:v>2319.9329268292681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B-42CA-91D0-837F1C87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26384"/>
        <c:axId val="956730544"/>
      </c:scatterChart>
      <c:valAx>
        <c:axId val="9567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30544"/>
        <c:crosses val="autoZero"/>
        <c:crossBetween val="midCat"/>
      </c:valAx>
      <c:valAx>
        <c:axId val="956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MaxRevMaxProf!$C$5</c:f>
          <c:strCache>
            <c:ptCount val="1"/>
            <c:pt idx="0">
              <c:v>TP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MaxRevMaxProf!$F$7</c:f>
              <c:strCache>
                <c:ptCount val="1"/>
                <c:pt idx="0">
                  <c:v>TR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MaxRevMaxProf!$D$8:$D$78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MaxRevMaxProf!$H$8:$H$78</c:f>
              <c:numCache>
                <c:formatCode>0.00</c:formatCode>
                <c:ptCount val="71"/>
                <c:pt idx="0">
                  <c:v>-1200.1178861788617</c:v>
                </c:pt>
                <c:pt idx="1">
                  <c:v>-1043.6152439024388</c:v>
                </c:pt>
                <c:pt idx="2">
                  <c:v>-892.11260162601616</c:v>
                </c:pt>
                <c:pt idx="3">
                  <c:v>-745.60995934959328</c:v>
                </c:pt>
                <c:pt idx="4">
                  <c:v>-604.10731707317063</c:v>
                </c:pt>
                <c:pt idx="5">
                  <c:v>-467.60467479674776</c:v>
                </c:pt>
                <c:pt idx="6">
                  <c:v>-336.10203252032511</c:v>
                </c:pt>
                <c:pt idx="7">
                  <c:v>-209.59939024390223</c:v>
                </c:pt>
                <c:pt idx="8">
                  <c:v>-88.096747967479587</c:v>
                </c:pt>
                <c:pt idx="9">
                  <c:v>28.405894308943289</c:v>
                </c:pt>
                <c:pt idx="10">
                  <c:v>139.90853658536594</c:v>
                </c:pt>
                <c:pt idx="11">
                  <c:v>246.41117886178881</c:v>
                </c:pt>
                <c:pt idx="12">
                  <c:v>347.91382113821146</c:v>
                </c:pt>
                <c:pt idx="13">
                  <c:v>444.41646341463434</c:v>
                </c:pt>
                <c:pt idx="14">
                  <c:v>535.91910569105698</c:v>
                </c:pt>
                <c:pt idx="15">
                  <c:v>622.42174796747986</c:v>
                </c:pt>
                <c:pt idx="16">
                  <c:v>703.92439024390251</c:v>
                </c:pt>
                <c:pt idx="17">
                  <c:v>780.42703252032538</c:v>
                </c:pt>
                <c:pt idx="18">
                  <c:v>851.92967479674803</c:v>
                </c:pt>
                <c:pt idx="19">
                  <c:v>918.43231707317091</c:v>
                </c:pt>
                <c:pt idx="20">
                  <c:v>979.93495934959356</c:v>
                </c:pt>
                <c:pt idx="21">
                  <c:v>1036.4376016260164</c:v>
                </c:pt>
                <c:pt idx="22">
                  <c:v>1087.9402439024391</c:v>
                </c:pt>
                <c:pt idx="23">
                  <c:v>1134.442886178862</c:v>
                </c:pt>
                <c:pt idx="24">
                  <c:v>1175.9455284552846</c:v>
                </c:pt>
                <c:pt idx="25">
                  <c:v>1212.4481707317075</c:v>
                </c:pt>
                <c:pt idx="26">
                  <c:v>1243.9508130081301</c:v>
                </c:pt>
                <c:pt idx="27">
                  <c:v>1270.453455284553</c:v>
                </c:pt>
                <c:pt idx="28">
                  <c:v>1291.9560975609756</c:v>
                </c:pt>
                <c:pt idx="29">
                  <c:v>1308.4587398373985</c:v>
                </c:pt>
                <c:pt idx="30">
                  <c:v>1319.9613821138212</c:v>
                </c:pt>
                <c:pt idx="31">
                  <c:v>1326.464024390244</c:v>
                </c:pt>
                <c:pt idx="32">
                  <c:v>1327.9666666666667</c:v>
                </c:pt>
                <c:pt idx="33">
                  <c:v>1324.4693089430896</c:v>
                </c:pt>
                <c:pt idx="34">
                  <c:v>1315.9719512195124</c:v>
                </c:pt>
                <c:pt idx="35">
                  <c:v>1302.4745934959351</c:v>
                </c:pt>
                <c:pt idx="36">
                  <c:v>1283.9772357723577</c:v>
                </c:pt>
                <c:pt idx="37">
                  <c:v>1260.4798780487806</c:v>
                </c:pt>
                <c:pt idx="38">
                  <c:v>1231.9825203252035</c:v>
                </c:pt>
                <c:pt idx="39">
                  <c:v>1198.4851626016261</c:v>
                </c:pt>
                <c:pt idx="40">
                  <c:v>1159.9878048780488</c:v>
                </c:pt>
                <c:pt idx="41">
                  <c:v>1116.4904471544717</c:v>
                </c:pt>
                <c:pt idx="42">
                  <c:v>1067.9930894308945</c:v>
                </c:pt>
                <c:pt idx="43">
                  <c:v>1014.4957317073172</c:v>
                </c:pt>
                <c:pt idx="44">
                  <c:v>955.99837398373984</c:v>
                </c:pt>
                <c:pt idx="45">
                  <c:v>892.50101626016271</c:v>
                </c:pt>
                <c:pt idx="46">
                  <c:v>824.00365853658559</c:v>
                </c:pt>
                <c:pt idx="47">
                  <c:v>750.50630081300824</c:v>
                </c:pt>
                <c:pt idx="48">
                  <c:v>672.00894308943089</c:v>
                </c:pt>
                <c:pt idx="49">
                  <c:v>588.51158536585376</c:v>
                </c:pt>
                <c:pt idx="50">
                  <c:v>500.01422764227664</c:v>
                </c:pt>
                <c:pt idx="51">
                  <c:v>406.51686991869929</c:v>
                </c:pt>
                <c:pt idx="52">
                  <c:v>308.01951219512193</c:v>
                </c:pt>
                <c:pt idx="53">
                  <c:v>204.52215447154481</c:v>
                </c:pt>
                <c:pt idx="54">
                  <c:v>96.024796747967684</c:v>
                </c:pt>
                <c:pt idx="55">
                  <c:v>-17.472560975609667</c:v>
                </c:pt>
                <c:pt idx="56">
                  <c:v>-135.96991869918702</c:v>
                </c:pt>
                <c:pt idx="57">
                  <c:v>-259.46727642276437</c:v>
                </c:pt>
                <c:pt idx="58">
                  <c:v>-387.96463414634127</c:v>
                </c:pt>
                <c:pt idx="59">
                  <c:v>-521.46199186991862</c:v>
                </c:pt>
                <c:pt idx="60">
                  <c:v>-659.95934959349597</c:v>
                </c:pt>
                <c:pt idx="61">
                  <c:v>-803.45670731707287</c:v>
                </c:pt>
                <c:pt idx="62">
                  <c:v>-951.95406504065022</c:v>
                </c:pt>
                <c:pt idx="63">
                  <c:v>-1105.4514227642276</c:v>
                </c:pt>
                <c:pt idx="64">
                  <c:v>-1263.9487804878049</c:v>
                </c:pt>
                <c:pt idx="65">
                  <c:v>-1427.4461382113823</c:v>
                </c:pt>
                <c:pt idx="66">
                  <c:v>-1595.9434959349592</c:v>
                </c:pt>
                <c:pt idx="67">
                  <c:v>-1769.4408536585365</c:v>
                </c:pt>
                <c:pt idx="68">
                  <c:v>-1947.9382113821139</c:v>
                </c:pt>
                <c:pt idx="69">
                  <c:v>-2131.4355691056908</c:v>
                </c:pt>
                <c:pt idx="70">
                  <c:v>-2319.9329268292681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0-481B-8C5C-8D177EFF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26384"/>
        <c:axId val="956730544"/>
      </c:scatterChart>
      <c:valAx>
        <c:axId val="9567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30544"/>
        <c:crosses val="autoZero"/>
        <c:crossBetween val="midCat"/>
      </c:valAx>
      <c:valAx>
        <c:axId val="956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7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26319</xdr:colOff>
      <xdr:row>1</xdr:row>
      <xdr:rowOff>7019</xdr:rowOff>
    </xdr:from>
    <xdr:to>
      <xdr:col>5</xdr:col>
      <xdr:colOff>537661</xdr:colOff>
      <xdr:row>13</xdr:row>
      <xdr:rowOff>193508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900EF-9FE4-406F-99EA-DA3DF7097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22</xdr:row>
      <xdr:rowOff>200526</xdr:rowOff>
    </xdr:from>
    <xdr:to>
      <xdr:col>5</xdr:col>
      <xdr:colOff>511342</xdr:colOff>
      <xdr:row>35</xdr:row>
      <xdr:rowOff>173956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6251C4-370A-4F0C-BF16-23BA7BB59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185488</xdr:colOff>
      <xdr:row>4</xdr:row>
      <xdr:rowOff>156313</xdr:rowOff>
    </xdr:from>
    <xdr:to>
      <xdr:col>14</xdr:col>
      <xdr:colOff>523202</xdr:colOff>
      <xdr:row>19</xdr:row>
      <xdr:rowOff>74538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C77B34-65CD-4D9B-A4BC-64FB07A14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19</xdr:col>
      <xdr:colOff>434067</xdr:colOff>
      <xdr:row>19</xdr:row>
      <xdr:rowOff>98698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549206-0B80-4CF0-99B4-9362D6A0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50131</xdr:colOff>
      <xdr:row>20</xdr:row>
      <xdr:rowOff>60159</xdr:rowOff>
    </xdr:from>
    <xdr:to>
      <xdr:col>14</xdr:col>
      <xdr:colOff>393960</xdr:colOff>
      <xdr:row>34</xdr:row>
      <xdr:rowOff>178910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AD22EF-82B9-4E82-8501-2F117A0A5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19</xdr:col>
      <xdr:colOff>434067</xdr:colOff>
      <xdr:row>34</xdr:row>
      <xdr:rowOff>118751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4B73F1-AFEA-45F2-9B15-55B29BD2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493796</xdr:colOff>
      <xdr:row>20</xdr:row>
      <xdr:rowOff>10026</xdr:rowOff>
    </xdr:from>
    <xdr:to>
      <xdr:col>26</xdr:col>
      <xdr:colOff>58080</xdr:colOff>
      <xdr:row>34</xdr:row>
      <xdr:rowOff>181416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CE7C259-6A8A-4065-B6ED-F7636C20B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5D3-E946-42AD-8D33-EFE0306F69C7}">
  <dimension ref="A1:Z40"/>
  <sheetViews>
    <sheetView tabSelected="1" zoomScale="76" zoomScaleNormal="76" workbookViewId="0">
      <selection activeCell="Y4" sqref="Y4:Y5"/>
    </sheetView>
  </sheetViews>
  <sheetFormatPr defaultColWidth="8.85546875" defaultRowHeight="16.5" x14ac:dyDescent="0.3"/>
  <cols>
    <col min="1" max="1" width="14.42578125" style="1" bestFit="1" customWidth="1"/>
    <col min="2" max="2" width="8" style="1" bestFit="1" customWidth="1"/>
    <col min="3" max="3" width="33" style="1" customWidth="1"/>
    <col min="4" max="4" width="9" bestFit="1" customWidth="1"/>
    <col min="5" max="5" width="18.7109375" bestFit="1" customWidth="1"/>
    <col min="6" max="6" width="11.42578125" customWidth="1"/>
    <col min="7" max="7" width="18.7109375" bestFit="1" customWidth="1"/>
    <col min="8" max="8" width="13.7109375" bestFit="1" customWidth="1"/>
    <col min="9" max="9" width="9.28515625" customWidth="1"/>
    <col min="10" max="10" width="9.7109375" bestFit="1" customWidth="1"/>
    <col min="11" max="11" width="9" bestFit="1" customWidth="1"/>
    <col min="12" max="12" width="20.28515625" customWidth="1"/>
    <col min="13" max="13" width="10.42578125" bestFit="1" customWidth="1"/>
    <col min="14" max="14" width="12.28515625" customWidth="1"/>
    <col min="15" max="15" width="13.28515625" bestFit="1" customWidth="1"/>
    <col min="16" max="16" width="15.5703125" bestFit="1" customWidth="1"/>
    <col min="18" max="20" width="14.7109375" customWidth="1"/>
    <col min="21" max="21" width="7.42578125" customWidth="1"/>
    <col min="25" max="25" width="21.5703125" bestFit="1" customWidth="1"/>
    <col min="27" max="16384" width="8.85546875" style="1"/>
  </cols>
  <sheetData>
    <row r="1" spans="1:25" x14ac:dyDescent="0.3">
      <c r="A1" s="6" t="s">
        <v>0</v>
      </c>
      <c r="B1" s="7" t="s">
        <v>9</v>
      </c>
      <c r="C1" s="56" t="s">
        <v>45</v>
      </c>
      <c r="D1" s="57"/>
      <c r="E1" s="57"/>
      <c r="F1" s="57"/>
      <c r="H1" s="57" t="s">
        <v>47</v>
      </c>
      <c r="I1" s="57"/>
      <c r="J1" s="57"/>
      <c r="K1" s="57"/>
      <c r="L1" s="57"/>
      <c r="P1" s="57" t="s">
        <v>48</v>
      </c>
      <c r="Q1" s="57"/>
      <c r="R1" s="57"/>
      <c r="S1" t="s">
        <v>44</v>
      </c>
      <c r="T1" t="s">
        <v>42</v>
      </c>
      <c r="U1">
        <v>1200.118973757636</v>
      </c>
      <c r="V1" t="s">
        <v>43</v>
      </c>
      <c r="W1">
        <v>15.99734640004826</v>
      </c>
    </row>
    <row r="2" spans="1:25" ht="17.25" thickBot="1" x14ac:dyDescent="0.35">
      <c r="A2" s="2">
        <v>20</v>
      </c>
      <c r="B2" s="3">
        <v>1468</v>
      </c>
      <c r="H2" s="66"/>
      <c r="I2" s="66"/>
      <c r="J2" s="66"/>
      <c r="K2" s="66"/>
      <c r="L2" s="66"/>
      <c r="P2" s="58" t="s">
        <v>2</v>
      </c>
      <c r="Q2" s="59">
        <f>INTERCEPT(B$2:B$10,A$2:A$10)</f>
        <v>1200.1178861788617</v>
      </c>
      <c r="S2" cm="1">
        <f t="array" ref="S2">AVERAGE((B2:B10-T2:T10)^2)</f>
        <v>5811.4193769387075</v>
      </c>
      <c r="T2">
        <f>$U$1+$W$1*A2</f>
        <v>1520.0659017586013</v>
      </c>
    </row>
    <row r="3" spans="1:25" x14ac:dyDescent="0.3">
      <c r="A3" s="2">
        <v>40</v>
      </c>
      <c r="B3" s="3">
        <v>1800</v>
      </c>
      <c r="H3" s="55" t="s">
        <v>20</v>
      </c>
      <c r="I3" s="55"/>
      <c r="K3" t="s">
        <v>46</v>
      </c>
      <c r="P3" s="58" t="s">
        <v>3</v>
      </c>
      <c r="Q3" s="59">
        <f>SLOPE(B$2:B$10,A$2:A$10)</f>
        <v>15.997357723577236</v>
      </c>
      <c r="S3" s="57" t="s">
        <v>49</v>
      </c>
      <c r="T3">
        <f t="shared" ref="T3:T10" si="0">$U$1+$W$1*A3</f>
        <v>1840.0128297595666</v>
      </c>
    </row>
    <row r="4" spans="1:25" x14ac:dyDescent="0.3">
      <c r="A4" s="2">
        <v>50</v>
      </c>
      <c r="B4" s="3">
        <v>2000</v>
      </c>
      <c r="H4" s="52" t="s">
        <v>21</v>
      </c>
      <c r="I4" s="52">
        <v>0.993826687378629</v>
      </c>
      <c r="P4" s="58" t="s">
        <v>4</v>
      </c>
      <c r="Q4" s="60">
        <f>RSQ(B$2:B$10,A$2:A$10)</f>
        <v>0.98769148454597877</v>
      </c>
      <c r="S4" s="57" t="s">
        <v>50</v>
      </c>
      <c r="T4">
        <f t="shared" si="0"/>
        <v>1999.986293760049</v>
      </c>
      <c r="X4">
        <f>SQRT(S2*9/7)</f>
        <v>86.439718377646912</v>
      </c>
      <c r="Y4" t="str">
        <f ca="1">_xlfn.FORMULATEXT(X4)</f>
        <v>=SQRT(S2*9/7)</v>
      </c>
    </row>
    <row r="5" spans="1:25" x14ac:dyDescent="0.3">
      <c r="A5" s="2">
        <v>70</v>
      </c>
      <c r="B5" s="3">
        <v>2300</v>
      </c>
      <c r="H5" s="52" t="s">
        <v>22</v>
      </c>
      <c r="I5" s="52">
        <v>0.9876914845459791</v>
      </c>
      <c r="P5" s="58" t="s">
        <v>5</v>
      </c>
      <c r="Q5" s="59">
        <f>STEYX(B$2:B$10,A$2:A$10)</f>
        <v>86.439718375825294</v>
      </c>
      <c r="T5">
        <f t="shared" si="0"/>
        <v>2319.9332217610145</v>
      </c>
      <c r="X5">
        <f>STEYX(B2:B10,A2:A10)</f>
        <v>86.439718375825294</v>
      </c>
      <c r="Y5" t="str">
        <f ca="1">_xlfn.FORMULATEXT(X5)</f>
        <v>=STEYX(B2:B10,A2:A10)</v>
      </c>
    </row>
    <row r="6" spans="1:25" x14ac:dyDescent="0.3">
      <c r="A6" s="2">
        <v>90</v>
      </c>
      <c r="B6" s="3">
        <v>2700</v>
      </c>
      <c r="H6" s="52" t="s">
        <v>23</v>
      </c>
      <c r="I6" s="52">
        <v>0.98593312519540466</v>
      </c>
      <c r="P6" s="58" t="s">
        <v>10</v>
      </c>
      <c r="Q6" s="59">
        <f>Q2</f>
        <v>1200.1178861788617</v>
      </c>
      <c r="T6">
        <f t="shared" si="0"/>
        <v>2639.8801497619793</v>
      </c>
    </row>
    <row r="7" spans="1:25" x14ac:dyDescent="0.3">
      <c r="A7" s="2">
        <v>100</v>
      </c>
      <c r="B7" s="3">
        <v>2961</v>
      </c>
      <c r="H7" s="52" t="s">
        <v>5</v>
      </c>
      <c r="I7" s="52">
        <v>86.439718375825223</v>
      </c>
      <c r="P7" s="58" t="s">
        <v>11</v>
      </c>
      <c r="Q7" s="59">
        <f>Q3</f>
        <v>15.997357723577236</v>
      </c>
      <c r="T7">
        <f t="shared" si="0"/>
        <v>2799.8536137624619</v>
      </c>
    </row>
    <row r="8" spans="1:25" ht="17.25" thickBot="1" x14ac:dyDescent="0.35">
      <c r="A8" s="2">
        <v>120</v>
      </c>
      <c r="B8" s="3">
        <v>3173</v>
      </c>
      <c r="H8" s="53" t="s">
        <v>24</v>
      </c>
      <c r="I8" s="53">
        <v>9</v>
      </c>
      <c r="T8">
        <f t="shared" si="0"/>
        <v>3119.8005417634272</v>
      </c>
    </row>
    <row r="9" spans="1:25" x14ac:dyDescent="0.3">
      <c r="A9" s="2">
        <v>140</v>
      </c>
      <c r="B9" s="3">
        <v>3390</v>
      </c>
      <c r="T9">
        <f t="shared" si="0"/>
        <v>3439.7474697643925</v>
      </c>
    </row>
    <row r="10" spans="1:25" ht="17.25" thickBot="1" x14ac:dyDescent="0.35">
      <c r="A10" s="4">
        <v>150</v>
      </c>
      <c r="B10" s="5">
        <v>3487</v>
      </c>
      <c r="H10" t="s">
        <v>25</v>
      </c>
      <c r="T10">
        <f t="shared" si="0"/>
        <v>3599.7209337648751</v>
      </c>
    </row>
    <row r="11" spans="1:25" x14ac:dyDescent="0.3">
      <c r="A11"/>
      <c r="B11"/>
      <c r="C11"/>
      <c r="H11" s="54"/>
      <c r="I11" s="54" t="s">
        <v>29</v>
      </c>
      <c r="J11" s="54" t="s">
        <v>30</v>
      </c>
      <c r="K11" s="54" t="s">
        <v>31</v>
      </c>
      <c r="L11" s="54" t="s">
        <v>10</v>
      </c>
      <c r="M11" s="54" t="s">
        <v>32</v>
      </c>
    </row>
    <row r="12" spans="1:25" x14ac:dyDescent="0.3">
      <c r="A12"/>
      <c r="B12"/>
      <c r="C12"/>
      <c r="H12" s="52" t="s">
        <v>26</v>
      </c>
      <c r="I12" s="52">
        <v>1</v>
      </c>
      <c r="J12" s="52">
        <v>4197013.447831979</v>
      </c>
      <c r="K12" s="52">
        <v>4197013.447831979</v>
      </c>
      <c r="L12" s="52">
        <v>561.71196418031707</v>
      </c>
      <c r="M12" s="52">
        <v>6.0498073016610465E-8</v>
      </c>
    </row>
    <row r="13" spans="1:25" x14ac:dyDescent="0.3">
      <c r="C13"/>
      <c r="H13" s="52" t="s">
        <v>27</v>
      </c>
      <c r="I13" s="52">
        <v>7</v>
      </c>
      <c r="J13" s="52">
        <v>52302.774390243845</v>
      </c>
      <c r="K13" s="52">
        <v>7471.8249128919779</v>
      </c>
      <c r="L13" s="52"/>
      <c r="M13" s="52"/>
    </row>
    <row r="14" spans="1:25" ht="17.25" thickBot="1" x14ac:dyDescent="0.35">
      <c r="C14"/>
      <c r="H14" s="53" t="s">
        <v>28</v>
      </c>
      <c r="I14" s="53">
        <v>8</v>
      </c>
      <c r="J14" s="53">
        <v>4249316.2222222229</v>
      </c>
      <c r="K14" s="53"/>
      <c r="L14" s="53"/>
      <c r="M14" s="53"/>
    </row>
    <row r="15" spans="1:25" ht="17.25" thickBot="1" x14ac:dyDescent="0.35">
      <c r="C15"/>
    </row>
    <row r="16" spans="1:25" x14ac:dyDescent="0.3">
      <c r="C16"/>
      <c r="H16" s="54"/>
      <c r="I16" s="54" t="s">
        <v>33</v>
      </c>
      <c r="J16" s="54" t="s">
        <v>5</v>
      </c>
      <c r="K16" s="54" t="s">
        <v>34</v>
      </c>
      <c r="L16" s="54" t="s">
        <v>35</v>
      </c>
      <c r="M16" s="54" t="s">
        <v>36</v>
      </c>
      <c r="N16" s="54" t="s">
        <v>37</v>
      </c>
    </row>
    <row r="17" spans="1:23" x14ac:dyDescent="0.3">
      <c r="H17" s="52" t="s">
        <v>2</v>
      </c>
      <c r="I17" s="52">
        <v>1200.1178861788621</v>
      </c>
      <c r="J17" s="52">
        <v>65.209340439139751</v>
      </c>
      <c r="K17" s="52">
        <v>18.404079509114787</v>
      </c>
      <c r="L17" s="52">
        <v>3.4652287750931637E-7</v>
      </c>
      <c r="M17" s="52">
        <v>1045.9222983461023</v>
      </c>
      <c r="N17" s="52">
        <v>1354.313474011622</v>
      </c>
    </row>
    <row r="18" spans="1:23" ht="17.25" thickBot="1" x14ac:dyDescent="0.35">
      <c r="H18" s="53" t="s">
        <v>38</v>
      </c>
      <c r="I18" s="53">
        <v>15.997357723577233</v>
      </c>
      <c r="J18" s="53">
        <v>0.67498079976721459</v>
      </c>
      <c r="K18" s="53">
        <v>23.700463374801707</v>
      </c>
      <c r="L18" s="53">
        <v>6.0498073016610465E-8</v>
      </c>
      <c r="M18" s="53">
        <v>14.401281755088183</v>
      </c>
      <c r="N18" s="53">
        <v>17.593433692066281</v>
      </c>
    </row>
    <row r="23" spans="1:23" ht="17.25" thickBot="1" x14ac:dyDescent="0.35">
      <c r="C23"/>
      <c r="H23" t="s">
        <v>19</v>
      </c>
      <c r="P23" s="57" t="s">
        <v>39</v>
      </c>
    </row>
    <row r="24" spans="1:23" ht="17.25" thickBot="1" x14ac:dyDescent="0.35">
      <c r="A24" s="8" t="s">
        <v>0</v>
      </c>
      <c r="B24" s="9" t="s">
        <v>1</v>
      </c>
      <c r="C24"/>
      <c r="P24" s="61" t="s">
        <v>2</v>
      </c>
      <c r="Q24" s="62">
        <f>INTERCEPT(B$25:B$32,A$25:A$32)</f>
        <v>175</v>
      </c>
      <c r="T24" t="s">
        <v>42</v>
      </c>
      <c r="U24">
        <v>174.99973216461996</v>
      </c>
      <c r="V24" t="s">
        <v>43</v>
      </c>
      <c r="W24" s="65">
        <v>2.4999896825967971</v>
      </c>
    </row>
    <row r="25" spans="1:23" x14ac:dyDescent="0.3">
      <c r="A25" s="10">
        <v>15</v>
      </c>
      <c r="B25" s="11">
        <v>135</v>
      </c>
      <c r="C25"/>
      <c r="H25" s="55" t="s">
        <v>20</v>
      </c>
      <c r="I25" s="55"/>
      <c r="P25" s="61" t="s">
        <v>3</v>
      </c>
      <c r="Q25" s="62">
        <f>SLOPE(B$25:B$32,A$25:A$32)</f>
        <v>-2.5</v>
      </c>
      <c r="S25" cm="1">
        <f t="array" ref="S25">AVERAGE((B25:B32-T25:T32)^2)</f>
        <v>28.265000061991067</v>
      </c>
      <c r="T25">
        <f>$U$24-$W$24*A25</f>
        <v>137.49988692566799</v>
      </c>
    </row>
    <row r="26" spans="1:23" x14ac:dyDescent="0.3">
      <c r="A26" s="10">
        <v>20</v>
      </c>
      <c r="B26" s="11">
        <v>130</v>
      </c>
      <c r="H26" s="52" t="s">
        <v>21</v>
      </c>
      <c r="I26" s="52">
        <v>0.99255755969264892</v>
      </c>
      <c r="P26" s="61" t="s">
        <v>4</v>
      </c>
      <c r="Q26" s="63">
        <f>RSQ(B$25:B$32,A$25:A$32)</f>
        <v>0.9851705093030263</v>
      </c>
      <c r="T26">
        <f t="shared" ref="T26:T32" si="1">$U$24-$W$24*A26</f>
        <v>124.99993851268401</v>
      </c>
    </row>
    <row r="27" spans="1:23" x14ac:dyDescent="0.3">
      <c r="A27" s="10">
        <v>32</v>
      </c>
      <c r="B27" s="11">
        <v>89</v>
      </c>
      <c r="E27" s="1"/>
      <c r="F27" s="1"/>
      <c r="H27" s="52" t="s">
        <v>22</v>
      </c>
      <c r="I27" s="52">
        <v>0.98517050930302641</v>
      </c>
      <c r="P27" s="61" t="s">
        <v>5</v>
      </c>
      <c r="Q27" s="64">
        <f>STEYX(B$25:B$32,A$25:A$32)</f>
        <v>6.1389467066155978</v>
      </c>
      <c r="T27">
        <f t="shared" si="1"/>
        <v>95.000062321522449</v>
      </c>
    </row>
    <row r="28" spans="1:23" x14ac:dyDescent="0.3">
      <c r="A28" s="10">
        <v>45</v>
      </c>
      <c r="B28" s="11">
        <v>62</v>
      </c>
      <c r="H28" s="52" t="s">
        <v>23</v>
      </c>
      <c r="I28" s="52">
        <v>0.9826989275201975</v>
      </c>
      <c r="P28" s="61" t="s">
        <v>40</v>
      </c>
      <c r="Q28" s="62">
        <f t="shared" ref="Q25:Q29" si="2">INTERCEPT(B$25:B$32,A$25:A$32)</f>
        <v>175</v>
      </c>
      <c r="T28">
        <f t="shared" si="1"/>
        <v>62.500196447764083</v>
      </c>
    </row>
    <row r="29" spans="1:23" x14ac:dyDescent="0.3">
      <c r="A29" s="10">
        <v>50</v>
      </c>
      <c r="B29" s="11">
        <v>60</v>
      </c>
      <c r="H29" s="52" t="s">
        <v>5</v>
      </c>
      <c r="I29" s="52">
        <v>6.1389467066156049</v>
      </c>
      <c r="P29" s="61" t="s">
        <v>3</v>
      </c>
      <c r="Q29" s="62">
        <f>SLOPE(B$25:B$32,A$25:A$32)</f>
        <v>-2.5</v>
      </c>
      <c r="T29">
        <f t="shared" si="1"/>
        <v>50.0002480347801</v>
      </c>
    </row>
    <row r="30" spans="1:23" ht="17.25" thickBot="1" x14ac:dyDescent="0.35">
      <c r="A30" s="10">
        <v>55</v>
      </c>
      <c r="B30" s="11">
        <v>31.6</v>
      </c>
      <c r="H30" s="53" t="s">
        <v>24</v>
      </c>
      <c r="I30" s="53">
        <v>8</v>
      </c>
      <c r="P30" s="61" t="s">
        <v>41</v>
      </c>
      <c r="Q30" s="62">
        <f>Q28/-Q29</f>
        <v>70</v>
      </c>
      <c r="T30">
        <f t="shared" si="1"/>
        <v>37.500299621796103</v>
      </c>
    </row>
    <row r="31" spans="1:23" x14ac:dyDescent="0.3">
      <c r="A31" s="10">
        <v>60</v>
      </c>
      <c r="B31" s="11">
        <v>28.4</v>
      </c>
      <c r="T31">
        <f t="shared" si="1"/>
        <v>25.000351208812134</v>
      </c>
    </row>
    <row r="32" spans="1:23" ht="17.25" thickBot="1" x14ac:dyDescent="0.35">
      <c r="A32" s="12">
        <v>65</v>
      </c>
      <c r="B32" s="13">
        <v>9</v>
      </c>
      <c r="H32" t="s">
        <v>25</v>
      </c>
      <c r="T32">
        <f t="shared" si="1"/>
        <v>12.500402795828137</v>
      </c>
    </row>
    <row r="33" spans="8:14" x14ac:dyDescent="0.3">
      <c r="H33" s="54"/>
      <c r="I33" s="54" t="s">
        <v>29</v>
      </c>
      <c r="J33" s="54" t="s">
        <v>30</v>
      </c>
      <c r="K33" s="54" t="s">
        <v>31</v>
      </c>
      <c r="L33" s="54" t="s">
        <v>10</v>
      </c>
      <c r="M33" s="54" t="s">
        <v>32</v>
      </c>
    </row>
    <row r="34" spans="8:14" x14ac:dyDescent="0.3">
      <c r="H34" s="52" t="s">
        <v>26</v>
      </c>
      <c r="I34" s="52">
        <v>1</v>
      </c>
      <c r="J34" s="52">
        <v>15021.875</v>
      </c>
      <c r="K34" s="52">
        <v>15021.875</v>
      </c>
      <c r="L34" s="52">
        <v>398.59919511763752</v>
      </c>
      <c r="M34" s="52">
        <v>1.0248463728571573E-6</v>
      </c>
    </row>
    <row r="35" spans="8:14" x14ac:dyDescent="0.3">
      <c r="H35" s="52" t="s">
        <v>27</v>
      </c>
      <c r="I35" s="52">
        <v>6</v>
      </c>
      <c r="J35" s="52">
        <v>226.11999999999949</v>
      </c>
      <c r="K35" s="52">
        <v>37.686666666666582</v>
      </c>
      <c r="L35" s="52"/>
      <c r="M35" s="52"/>
    </row>
    <row r="36" spans="8:14" ht="17.25" thickBot="1" x14ac:dyDescent="0.35">
      <c r="H36" s="53" t="s">
        <v>28</v>
      </c>
      <c r="I36" s="53">
        <v>7</v>
      </c>
      <c r="J36" s="53">
        <v>15247.994999999999</v>
      </c>
      <c r="K36" s="53"/>
      <c r="L36" s="53"/>
      <c r="M36" s="53"/>
    </row>
    <row r="37" spans="8:14" ht="17.25" thickBot="1" x14ac:dyDescent="0.35"/>
    <row r="38" spans="8:14" x14ac:dyDescent="0.3">
      <c r="H38" s="54"/>
      <c r="I38" s="54" t="s">
        <v>33</v>
      </c>
      <c r="J38" s="54" t="s">
        <v>5</v>
      </c>
      <c r="K38" s="54" t="s">
        <v>34</v>
      </c>
      <c r="L38" s="54" t="s">
        <v>35</v>
      </c>
      <c r="M38" s="54" t="s">
        <v>36</v>
      </c>
      <c r="N38" s="54" t="s">
        <v>37</v>
      </c>
    </row>
    <row r="39" spans="8:14" x14ac:dyDescent="0.3">
      <c r="H39" s="52" t="s">
        <v>2</v>
      </c>
      <c r="I39" s="52">
        <v>175</v>
      </c>
      <c r="J39" s="52">
        <v>5.7764046880299613</v>
      </c>
      <c r="K39" s="52">
        <v>30.295661306874887</v>
      </c>
      <c r="L39" s="52">
        <v>8.5820742016341663E-8</v>
      </c>
      <c r="M39" s="52">
        <v>160.86564691185012</v>
      </c>
      <c r="N39" s="52">
        <v>189.13435308814988</v>
      </c>
    </row>
    <row r="40" spans="8:14" ht="17.25" thickBot="1" x14ac:dyDescent="0.35">
      <c r="H40" s="53" t="s">
        <v>38</v>
      </c>
      <c r="I40" s="53">
        <v>-2.5</v>
      </c>
      <c r="J40" s="53">
        <v>0.1252194523249161</v>
      </c>
      <c r="K40" s="53">
        <v>-19.964949163913179</v>
      </c>
      <c r="L40" s="53">
        <v>1.0248463728571556E-6</v>
      </c>
      <c r="M40" s="53">
        <v>-2.8064009618877197</v>
      </c>
      <c r="N40" s="53">
        <v>-2.1935990381122803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zoomScale="76" zoomScaleNormal="76" workbookViewId="0">
      <selection activeCell="A11" sqref="A11:B16"/>
    </sheetView>
  </sheetViews>
  <sheetFormatPr defaultColWidth="8.85546875" defaultRowHeight="16.5" x14ac:dyDescent="0.3"/>
  <cols>
    <col min="1" max="1" width="14.42578125" style="1" bestFit="1" customWidth="1"/>
    <col min="2" max="2" width="8" style="1" bestFit="1" customWidth="1"/>
    <col min="3" max="3" width="33" style="1" customWidth="1"/>
    <col min="4" max="4" width="9" style="1" bestFit="1" customWidth="1"/>
    <col min="5" max="5" width="18.7109375" style="1" bestFit="1" customWidth="1"/>
    <col min="6" max="6" width="8.85546875" style="1" bestFit="1" customWidth="1"/>
    <col min="7" max="7" width="18.7109375" style="1" bestFit="1" customWidth="1"/>
    <col min="8" max="8" width="13.7109375" style="38" bestFit="1" customWidth="1"/>
    <col min="9" max="9" width="9.28515625" style="1" customWidth="1"/>
    <col min="10" max="10" width="9.7109375" style="1" bestFit="1" customWidth="1"/>
    <col min="11" max="11" width="9" style="1" bestFit="1" customWidth="1"/>
    <col min="12" max="12" width="20.28515625" style="1" customWidth="1"/>
    <col min="13" max="13" width="10.42578125" style="1" bestFit="1" customWidth="1"/>
    <col min="14" max="14" width="12.28515625" style="1" customWidth="1"/>
    <col min="15" max="15" width="13.28515625" style="1" bestFit="1" customWidth="1"/>
    <col min="16" max="17" width="8.85546875" style="1"/>
    <col min="18" max="21" width="14.7109375" style="1" customWidth="1"/>
    <col min="22" max="16384" width="8.85546875" style="1"/>
  </cols>
  <sheetData>
    <row r="1" spans="1:22" x14ac:dyDescent="0.3">
      <c r="A1" s="8" t="s">
        <v>0</v>
      </c>
      <c r="B1" s="9" t="s">
        <v>1</v>
      </c>
      <c r="C1" s="1" t="str">
        <f>E7&amp;" vs. "&amp;D7</f>
        <v>P vs. Q</v>
      </c>
      <c r="D1" s="35" t="s">
        <v>0</v>
      </c>
      <c r="E1" s="36" t="s">
        <v>14</v>
      </c>
      <c r="F1" s="36" t="s">
        <v>15</v>
      </c>
      <c r="G1" s="40" t="s">
        <v>16</v>
      </c>
      <c r="H1" s="35" t="s">
        <v>12</v>
      </c>
      <c r="I1" s="39"/>
      <c r="J1"/>
      <c r="K1"/>
      <c r="L1"/>
      <c r="M1"/>
      <c r="N1"/>
      <c r="V1" s="39"/>
    </row>
    <row r="2" spans="1:22" x14ac:dyDescent="0.3">
      <c r="A2" s="10">
        <v>15</v>
      </c>
      <c r="B2" s="11">
        <v>135</v>
      </c>
      <c r="C2" s="1" t="str">
        <f>F7&amp;" vs. "&amp;D7</f>
        <v>TR vs. Q</v>
      </c>
      <c r="D2" s="35">
        <v>1</v>
      </c>
      <c r="E2" s="36"/>
      <c r="F2" s="36"/>
      <c r="G2" s="40"/>
      <c r="H2" s="35"/>
      <c r="I2" s="39"/>
      <c r="J2"/>
      <c r="K2"/>
      <c r="L2"/>
      <c r="M2"/>
      <c r="N2"/>
      <c r="V2" s="39"/>
    </row>
    <row r="3" spans="1:22" x14ac:dyDescent="0.3">
      <c r="A3" s="10">
        <v>20</v>
      </c>
      <c r="B3" s="11">
        <v>130</v>
      </c>
      <c r="C3" s="1" t="str">
        <f>G7&amp;" vs. "&amp;D7</f>
        <v>TC vs. Q</v>
      </c>
      <c r="D3" s="39"/>
      <c r="E3" s="39"/>
      <c r="F3" s="39"/>
      <c r="G3" s="39"/>
      <c r="H3" s="35"/>
      <c r="I3" s="39"/>
      <c r="J3" s="39"/>
      <c r="K3" s="39"/>
      <c r="L3" s="39"/>
      <c r="M3" s="39"/>
      <c r="N3" s="39"/>
      <c r="V3" s="39"/>
    </row>
    <row r="4" spans="1:22" x14ac:dyDescent="0.3">
      <c r="A4" s="10">
        <v>32</v>
      </c>
      <c r="B4" s="11">
        <v>89</v>
      </c>
      <c r="C4" s="1" t="str">
        <f>F7&amp;" &amp; "&amp;G7&amp;" vs. "&amp;D7</f>
        <v>TR &amp; TC vs. Q</v>
      </c>
      <c r="D4" s="39">
        <v>0</v>
      </c>
      <c r="E4" s="51" t="s">
        <v>18</v>
      </c>
      <c r="F4" s="39">
        <f>_xlfn.XLOOKUP(F5,F8:F78,$D$8:$D$78)</f>
        <v>35</v>
      </c>
      <c r="G4" s="39"/>
      <c r="H4" s="39">
        <f>_xlfn.XLOOKUP(H5,H8:H78,$D$8:$D$78)</f>
        <v>32</v>
      </c>
      <c r="I4" s="39"/>
      <c r="J4" s="39"/>
      <c r="K4" s="39"/>
      <c r="L4" s="39"/>
      <c r="M4" s="39"/>
      <c r="N4" s="39"/>
      <c r="V4" s="39"/>
    </row>
    <row r="5" spans="1:22" x14ac:dyDescent="0.3">
      <c r="A5" s="10">
        <v>45</v>
      </c>
      <c r="B5" s="11">
        <v>62</v>
      </c>
      <c r="C5" s="1" t="str">
        <f>H7&amp;" vs. "&amp;D7</f>
        <v>TP vs. Q</v>
      </c>
      <c r="D5" s="37">
        <v>1</v>
      </c>
      <c r="E5" s="1" t="s">
        <v>17</v>
      </c>
      <c r="F5" s="1">
        <f>MAX(F8:F78)</f>
        <v>3062.5</v>
      </c>
      <c r="H5" s="50">
        <f t="shared" ref="H5" si="0">MAX(H8:H78)</f>
        <v>1327.9666666666667</v>
      </c>
    </row>
    <row r="6" spans="1:22" x14ac:dyDescent="0.3">
      <c r="A6" s="10">
        <v>50</v>
      </c>
      <c r="B6" s="11">
        <v>60</v>
      </c>
      <c r="D6" s="34"/>
      <c r="E6" s="47" t="str">
        <f ca="1">_xlfn.FORMULATEXT(E8)</f>
        <v>=$B$11+$B$12*D8</v>
      </c>
      <c r="F6" s="47" t="str">
        <f t="shared" ref="F6:H6" ca="1" si="1">_xlfn.FORMULATEXT(F8)</f>
        <v>=D8*E8</v>
      </c>
      <c r="G6" s="48" t="str">
        <f t="shared" ca="1" si="1"/>
        <v>=$B$30+$B$31*D8</v>
      </c>
      <c r="H6" s="49" t="str">
        <f t="shared" ca="1" si="1"/>
        <v>=F8-G8</v>
      </c>
    </row>
    <row r="7" spans="1:22" x14ac:dyDescent="0.3">
      <c r="A7" s="10">
        <v>55</v>
      </c>
      <c r="B7" s="11">
        <v>31.6</v>
      </c>
      <c r="D7" s="37" t="s">
        <v>0</v>
      </c>
      <c r="E7" s="41" t="s">
        <v>1</v>
      </c>
      <c r="F7" s="41" t="s">
        <v>8</v>
      </c>
      <c r="G7" s="42" t="s">
        <v>9</v>
      </c>
      <c r="H7" s="44" t="s">
        <v>13</v>
      </c>
    </row>
    <row r="8" spans="1:22" x14ac:dyDescent="0.3">
      <c r="A8" s="10">
        <v>60</v>
      </c>
      <c r="B8" s="11">
        <v>28.4</v>
      </c>
      <c r="D8" s="37">
        <f>D4</f>
        <v>0</v>
      </c>
      <c r="E8" s="41">
        <f>$B$11+$B$12*D8</f>
        <v>175</v>
      </c>
      <c r="F8" s="41">
        <f>D8*E8</f>
        <v>0</v>
      </c>
      <c r="G8" s="43">
        <f>$B$30+$B$31*D8</f>
        <v>1200.1178861788617</v>
      </c>
      <c r="H8" s="45">
        <f>F8-G8</f>
        <v>-1200.1178861788617</v>
      </c>
    </row>
    <row r="9" spans="1:22" ht="17.25" thickBot="1" x14ac:dyDescent="0.35">
      <c r="A9" s="12">
        <v>65</v>
      </c>
      <c r="B9" s="13">
        <v>9</v>
      </c>
      <c r="D9" s="37">
        <f>D8+$D$5</f>
        <v>1</v>
      </c>
      <c r="E9" s="41">
        <f t="shared" ref="E9:E72" si="2">$B$11+$B$12*D9</f>
        <v>172.5</v>
      </c>
      <c r="F9" s="41">
        <f t="shared" ref="F9:F72" si="3">D9*E9</f>
        <v>172.5</v>
      </c>
      <c r="G9" s="43">
        <f t="shared" ref="G9:G72" si="4">$B$30+$B$31*D9</f>
        <v>1216.1152439024388</v>
      </c>
      <c r="H9" s="45">
        <f t="shared" ref="H9:H72" si="5">F9-G9</f>
        <v>-1043.6152439024388</v>
      </c>
    </row>
    <row r="10" spans="1:22" ht="17.25" thickBot="1" x14ac:dyDescent="0.35">
      <c r="D10" s="37">
        <f t="shared" ref="D10:D73" si="6">D9+$D$5</f>
        <v>2</v>
      </c>
      <c r="E10" s="41">
        <f t="shared" si="2"/>
        <v>170</v>
      </c>
      <c r="F10" s="41">
        <f t="shared" si="3"/>
        <v>340</v>
      </c>
      <c r="G10" s="43">
        <f t="shared" si="4"/>
        <v>1232.1126016260162</v>
      </c>
      <c r="H10" s="45">
        <f t="shared" si="5"/>
        <v>-892.11260162601616</v>
      </c>
    </row>
    <row r="11" spans="1:22" x14ac:dyDescent="0.3">
      <c r="A11" s="14" t="s">
        <v>2</v>
      </c>
      <c r="B11" s="15">
        <f>INTERCEPT(B$2:B$9,A$2:A$9)</f>
        <v>175</v>
      </c>
      <c r="C11" s="16" t="str">
        <f ca="1">_xlfn.FORMULATEXT(B11)</f>
        <v>=INTERCEPT(B$2:B$9,A$2:A$9)</v>
      </c>
      <c r="D11" s="37">
        <f t="shared" si="6"/>
        <v>3</v>
      </c>
      <c r="E11" s="41">
        <f t="shared" si="2"/>
        <v>167.5</v>
      </c>
      <c r="F11" s="41">
        <f t="shared" si="3"/>
        <v>502.5</v>
      </c>
      <c r="G11" s="43">
        <f t="shared" si="4"/>
        <v>1248.1099593495933</v>
      </c>
      <c r="H11" s="45">
        <f t="shared" si="5"/>
        <v>-745.60995934959328</v>
      </c>
    </row>
    <row r="12" spans="1:22" x14ac:dyDescent="0.3">
      <c r="A12" s="17" t="s">
        <v>3</v>
      </c>
      <c r="B12" s="18">
        <f>SLOPE(B$2:B$9,A$2:A$9)</f>
        <v>-2.5</v>
      </c>
      <c r="C12" s="19" t="str">
        <f t="shared" ref="C12:C16" ca="1" si="7">_xlfn.FORMULATEXT(B12)</f>
        <v>=SLOPE(B$2:B$9,A$2:A$9)</v>
      </c>
      <c r="D12" s="37">
        <f t="shared" si="6"/>
        <v>4</v>
      </c>
      <c r="E12" s="41">
        <f t="shared" si="2"/>
        <v>165</v>
      </c>
      <c r="F12" s="41">
        <f t="shared" si="3"/>
        <v>660</v>
      </c>
      <c r="G12" s="43">
        <f t="shared" si="4"/>
        <v>1264.1073170731706</v>
      </c>
      <c r="H12" s="45">
        <f t="shared" si="5"/>
        <v>-604.10731707317063</v>
      </c>
    </row>
    <row r="13" spans="1:22" x14ac:dyDescent="0.3">
      <c r="A13" s="17" t="s">
        <v>4</v>
      </c>
      <c r="B13" s="20">
        <f>RSQ(B$2:B$9,A$2:A$9)</f>
        <v>0.9851705093030263</v>
      </c>
      <c r="C13" s="19" t="str">
        <f t="shared" ca="1" si="7"/>
        <v>=RSQ(B$2:B$9,A$2:A$9)</v>
      </c>
      <c r="D13" s="37">
        <f t="shared" si="6"/>
        <v>5</v>
      </c>
      <c r="E13" s="41">
        <f t="shared" si="2"/>
        <v>162.5</v>
      </c>
      <c r="F13" s="41">
        <f t="shared" si="3"/>
        <v>812.5</v>
      </c>
      <c r="G13" s="43">
        <f t="shared" si="4"/>
        <v>1280.1046747967478</v>
      </c>
      <c r="H13" s="45">
        <f t="shared" si="5"/>
        <v>-467.60467479674776</v>
      </c>
    </row>
    <row r="14" spans="1:22" x14ac:dyDescent="0.3">
      <c r="A14" s="17" t="s">
        <v>5</v>
      </c>
      <c r="B14" s="20">
        <f>STEYX(B$2:B$9,A$2:A$9)</f>
        <v>6.1389467066155978</v>
      </c>
      <c r="C14" s="19" t="str">
        <f t="shared" ca="1" si="7"/>
        <v>=STEYX(B$2:B$9,A$2:A$9)</v>
      </c>
      <c r="D14" s="37">
        <f t="shared" si="6"/>
        <v>6</v>
      </c>
      <c r="E14" s="41">
        <f t="shared" si="2"/>
        <v>160</v>
      </c>
      <c r="F14" s="41">
        <f t="shared" si="3"/>
        <v>960</v>
      </c>
      <c r="G14" s="43">
        <f t="shared" si="4"/>
        <v>1296.1020325203251</v>
      </c>
      <c r="H14" s="45">
        <f t="shared" si="5"/>
        <v>-336.10203252032511</v>
      </c>
    </row>
    <row r="15" spans="1:22" x14ac:dyDescent="0.3">
      <c r="A15" s="17" t="s">
        <v>6</v>
      </c>
      <c r="B15" s="18">
        <f>B11</f>
        <v>175</v>
      </c>
      <c r="C15" s="19" t="str">
        <f t="shared" ca="1" si="7"/>
        <v>=B11</v>
      </c>
      <c r="D15" s="37">
        <f t="shared" si="6"/>
        <v>7</v>
      </c>
      <c r="E15" s="41">
        <f t="shared" si="2"/>
        <v>157.5</v>
      </c>
      <c r="F15" s="41">
        <f t="shared" si="3"/>
        <v>1102.5</v>
      </c>
      <c r="G15" s="43">
        <f t="shared" si="4"/>
        <v>1312.0993902439022</v>
      </c>
      <c r="H15" s="45">
        <f t="shared" si="5"/>
        <v>-209.59939024390223</v>
      </c>
    </row>
    <row r="16" spans="1:22" ht="17.25" thickBot="1" x14ac:dyDescent="0.35">
      <c r="A16" s="21" t="s">
        <v>7</v>
      </c>
      <c r="B16" s="22">
        <f>B11/-B12</f>
        <v>70</v>
      </c>
      <c r="C16" s="23" t="str">
        <f t="shared" ca="1" si="7"/>
        <v>=B11/-B12</v>
      </c>
      <c r="D16" s="37">
        <f t="shared" si="6"/>
        <v>8</v>
      </c>
      <c r="E16" s="41">
        <f t="shared" si="2"/>
        <v>155</v>
      </c>
      <c r="F16" s="41">
        <f t="shared" si="3"/>
        <v>1240</v>
      </c>
      <c r="G16" s="43">
        <f t="shared" si="4"/>
        <v>1328.0967479674796</v>
      </c>
      <c r="H16" s="45">
        <f t="shared" si="5"/>
        <v>-88.096747967479587</v>
      </c>
    </row>
    <row r="17" spans="1:8" x14ac:dyDescent="0.3">
      <c r="D17" s="37">
        <f t="shared" si="6"/>
        <v>9</v>
      </c>
      <c r="E17" s="41">
        <f t="shared" si="2"/>
        <v>152.5</v>
      </c>
      <c r="F17" s="41">
        <f t="shared" si="3"/>
        <v>1372.5</v>
      </c>
      <c r="G17" s="43">
        <f t="shared" si="4"/>
        <v>1344.0941056910567</v>
      </c>
      <c r="H17" s="45">
        <f t="shared" si="5"/>
        <v>28.405894308943289</v>
      </c>
    </row>
    <row r="18" spans="1:8" ht="17.25" thickBot="1" x14ac:dyDescent="0.35">
      <c r="D18" s="37">
        <f t="shared" si="6"/>
        <v>10</v>
      </c>
      <c r="E18" s="41">
        <f t="shared" si="2"/>
        <v>150</v>
      </c>
      <c r="F18" s="41">
        <f t="shared" si="3"/>
        <v>1500</v>
      </c>
      <c r="G18" s="43">
        <f t="shared" si="4"/>
        <v>1360.0914634146341</v>
      </c>
      <c r="H18" s="45">
        <f t="shared" si="5"/>
        <v>139.90853658536594</v>
      </c>
    </row>
    <row r="19" spans="1:8" x14ac:dyDescent="0.3">
      <c r="A19" s="6" t="s">
        <v>0</v>
      </c>
      <c r="B19" s="7" t="s">
        <v>9</v>
      </c>
      <c r="D19" s="37">
        <f t="shared" si="6"/>
        <v>11</v>
      </c>
      <c r="E19" s="41">
        <f t="shared" si="2"/>
        <v>147.5</v>
      </c>
      <c r="F19" s="41">
        <f t="shared" si="3"/>
        <v>1622.5</v>
      </c>
      <c r="G19" s="43">
        <f t="shared" si="4"/>
        <v>1376.0888211382112</v>
      </c>
      <c r="H19" s="45">
        <f t="shared" si="5"/>
        <v>246.41117886178881</v>
      </c>
    </row>
    <row r="20" spans="1:8" x14ac:dyDescent="0.3">
      <c r="A20" s="2">
        <v>20</v>
      </c>
      <c r="B20" s="3">
        <v>1468</v>
      </c>
      <c r="D20" s="37">
        <f t="shared" si="6"/>
        <v>12</v>
      </c>
      <c r="E20" s="41">
        <f t="shared" si="2"/>
        <v>145</v>
      </c>
      <c r="F20" s="41">
        <f t="shared" si="3"/>
        <v>1740</v>
      </c>
      <c r="G20" s="43">
        <f t="shared" si="4"/>
        <v>1392.0861788617885</v>
      </c>
      <c r="H20" s="45">
        <f t="shared" si="5"/>
        <v>347.91382113821146</v>
      </c>
    </row>
    <row r="21" spans="1:8" x14ac:dyDescent="0.3">
      <c r="A21" s="2">
        <v>40</v>
      </c>
      <c r="B21" s="3">
        <v>1800</v>
      </c>
      <c r="D21" s="37">
        <f t="shared" si="6"/>
        <v>13</v>
      </c>
      <c r="E21" s="41">
        <f t="shared" si="2"/>
        <v>142.5</v>
      </c>
      <c r="F21" s="41">
        <f t="shared" si="3"/>
        <v>1852.5</v>
      </c>
      <c r="G21" s="43">
        <f t="shared" si="4"/>
        <v>1408.0835365853657</v>
      </c>
      <c r="H21" s="45">
        <f t="shared" si="5"/>
        <v>444.41646341463434</v>
      </c>
    </row>
    <row r="22" spans="1:8" x14ac:dyDescent="0.3">
      <c r="A22" s="2">
        <v>50</v>
      </c>
      <c r="B22" s="3">
        <v>2000</v>
      </c>
      <c r="D22" s="37">
        <f t="shared" si="6"/>
        <v>14</v>
      </c>
      <c r="E22" s="41">
        <f t="shared" si="2"/>
        <v>140</v>
      </c>
      <c r="F22" s="41">
        <f t="shared" si="3"/>
        <v>1960</v>
      </c>
      <c r="G22" s="43">
        <f t="shared" si="4"/>
        <v>1424.080894308943</v>
      </c>
      <c r="H22" s="45">
        <f t="shared" si="5"/>
        <v>535.91910569105698</v>
      </c>
    </row>
    <row r="23" spans="1:8" x14ac:dyDescent="0.3">
      <c r="A23" s="2">
        <v>70</v>
      </c>
      <c r="B23" s="3">
        <v>2300</v>
      </c>
      <c r="D23" s="37">
        <f t="shared" si="6"/>
        <v>15</v>
      </c>
      <c r="E23" s="41">
        <f t="shared" si="2"/>
        <v>137.5</v>
      </c>
      <c r="F23" s="41">
        <f t="shared" si="3"/>
        <v>2062.5</v>
      </c>
      <c r="G23" s="43">
        <f t="shared" si="4"/>
        <v>1440.0782520325201</v>
      </c>
      <c r="H23" s="45">
        <f t="shared" si="5"/>
        <v>622.42174796747986</v>
      </c>
    </row>
    <row r="24" spans="1:8" x14ac:dyDescent="0.3">
      <c r="A24" s="2">
        <v>90</v>
      </c>
      <c r="B24" s="3">
        <v>2700</v>
      </c>
      <c r="D24" s="37">
        <f t="shared" si="6"/>
        <v>16</v>
      </c>
      <c r="E24" s="41">
        <f t="shared" si="2"/>
        <v>135</v>
      </c>
      <c r="F24" s="41">
        <f t="shared" si="3"/>
        <v>2160</v>
      </c>
      <c r="G24" s="43">
        <f t="shared" si="4"/>
        <v>1456.0756097560975</v>
      </c>
      <c r="H24" s="45">
        <f t="shared" si="5"/>
        <v>703.92439024390251</v>
      </c>
    </row>
    <row r="25" spans="1:8" x14ac:dyDescent="0.3">
      <c r="A25" s="2">
        <v>100</v>
      </c>
      <c r="B25" s="3">
        <v>2961</v>
      </c>
      <c r="D25" s="37">
        <f t="shared" si="6"/>
        <v>17</v>
      </c>
      <c r="E25" s="41">
        <f t="shared" si="2"/>
        <v>132.5</v>
      </c>
      <c r="F25" s="41">
        <f t="shared" si="3"/>
        <v>2252.5</v>
      </c>
      <c r="G25" s="43">
        <f t="shared" si="4"/>
        <v>1472.0729674796746</v>
      </c>
      <c r="H25" s="45">
        <f t="shared" si="5"/>
        <v>780.42703252032538</v>
      </c>
    </row>
    <row r="26" spans="1:8" x14ac:dyDescent="0.3">
      <c r="A26" s="2">
        <v>120</v>
      </c>
      <c r="B26" s="3">
        <v>3173</v>
      </c>
      <c r="D26" s="37">
        <f t="shared" si="6"/>
        <v>18</v>
      </c>
      <c r="E26" s="41">
        <f t="shared" si="2"/>
        <v>130</v>
      </c>
      <c r="F26" s="41">
        <f t="shared" si="3"/>
        <v>2340</v>
      </c>
      <c r="G26" s="43">
        <f t="shared" si="4"/>
        <v>1488.070325203252</v>
      </c>
      <c r="H26" s="45">
        <f t="shared" si="5"/>
        <v>851.92967479674803</v>
      </c>
    </row>
    <row r="27" spans="1:8" x14ac:dyDescent="0.3">
      <c r="A27" s="2">
        <v>140</v>
      </c>
      <c r="B27" s="3">
        <v>3390</v>
      </c>
      <c r="D27" s="37">
        <f t="shared" si="6"/>
        <v>19</v>
      </c>
      <c r="E27" s="41">
        <f t="shared" si="2"/>
        <v>127.5</v>
      </c>
      <c r="F27" s="41">
        <f t="shared" si="3"/>
        <v>2422.5</v>
      </c>
      <c r="G27" s="43">
        <f t="shared" si="4"/>
        <v>1504.0676829268291</v>
      </c>
      <c r="H27" s="45">
        <f t="shared" si="5"/>
        <v>918.43231707317091</v>
      </c>
    </row>
    <row r="28" spans="1:8" ht="17.25" thickBot="1" x14ac:dyDescent="0.35">
      <c r="A28" s="4">
        <v>150</v>
      </c>
      <c r="B28" s="5">
        <v>3487</v>
      </c>
      <c r="D28" s="37">
        <f t="shared" si="6"/>
        <v>20</v>
      </c>
      <c r="E28" s="41">
        <f t="shared" si="2"/>
        <v>125</v>
      </c>
      <c r="F28" s="41">
        <f t="shared" si="3"/>
        <v>2500</v>
      </c>
      <c r="G28" s="43">
        <f t="shared" si="4"/>
        <v>1520.0650406504064</v>
      </c>
      <c r="H28" s="45">
        <f t="shared" si="5"/>
        <v>979.93495934959356</v>
      </c>
    </row>
    <row r="29" spans="1:8" ht="17.25" thickBot="1" x14ac:dyDescent="0.35">
      <c r="D29" s="37">
        <f t="shared" si="6"/>
        <v>21</v>
      </c>
      <c r="E29" s="41">
        <f t="shared" si="2"/>
        <v>122.5</v>
      </c>
      <c r="F29" s="41">
        <f t="shared" si="3"/>
        <v>2572.5</v>
      </c>
      <c r="G29" s="43">
        <f t="shared" si="4"/>
        <v>1536.0623983739836</v>
      </c>
      <c r="H29" s="45">
        <f t="shared" si="5"/>
        <v>1036.4376016260164</v>
      </c>
    </row>
    <row r="30" spans="1:8" x14ac:dyDescent="0.3">
      <c r="A30" s="24" t="s">
        <v>2</v>
      </c>
      <c r="B30" s="25">
        <f>INTERCEPT(B$20:B$28,A$20:A$28)</f>
        <v>1200.1178861788617</v>
      </c>
      <c r="C30" s="26" t="str">
        <f ca="1">_xlfn.FORMULATEXT(B30)</f>
        <v>=INTERCEPT(B$20:B$28,A$20:A$28)</v>
      </c>
      <c r="D30" s="37">
        <f t="shared" si="6"/>
        <v>22</v>
      </c>
      <c r="E30" s="41">
        <f t="shared" si="2"/>
        <v>120</v>
      </c>
      <c r="F30" s="41">
        <f t="shared" si="3"/>
        <v>2640</v>
      </c>
      <c r="G30" s="43">
        <f t="shared" si="4"/>
        <v>1552.0597560975609</v>
      </c>
      <c r="H30" s="45">
        <f t="shared" si="5"/>
        <v>1087.9402439024391</v>
      </c>
    </row>
    <row r="31" spans="1:8" x14ac:dyDescent="0.3">
      <c r="A31" s="27" t="s">
        <v>3</v>
      </c>
      <c r="B31" s="28">
        <f>SLOPE(B$20:B$28,A$20:A$28)</f>
        <v>15.997357723577236</v>
      </c>
      <c r="C31" s="29" t="str">
        <f t="shared" ref="C31:C33" ca="1" si="8">_xlfn.FORMULATEXT(B31)</f>
        <v>=SLOPE(B$20:B$28,A$20:A$28)</v>
      </c>
      <c r="D31" s="37">
        <f t="shared" si="6"/>
        <v>23</v>
      </c>
      <c r="E31" s="41">
        <f t="shared" si="2"/>
        <v>117.5</v>
      </c>
      <c r="F31" s="41">
        <f t="shared" si="3"/>
        <v>2702.5</v>
      </c>
      <c r="G31" s="43">
        <f t="shared" si="4"/>
        <v>1568.057113821138</v>
      </c>
      <c r="H31" s="45">
        <f t="shared" si="5"/>
        <v>1134.442886178862</v>
      </c>
    </row>
    <row r="32" spans="1:8" x14ac:dyDescent="0.3">
      <c r="A32" s="27" t="s">
        <v>4</v>
      </c>
      <c r="B32" s="28">
        <f>RSQ(B$20:B$28,A$20:A$28)</f>
        <v>0.98769148454597877</v>
      </c>
      <c r="C32" s="29" t="str">
        <f t="shared" ca="1" si="8"/>
        <v>=RSQ(B$20:B$28,A$20:A$28)</v>
      </c>
      <c r="D32" s="37">
        <f t="shared" si="6"/>
        <v>24</v>
      </c>
      <c r="E32" s="41">
        <f t="shared" si="2"/>
        <v>115</v>
      </c>
      <c r="F32" s="41">
        <f t="shared" si="3"/>
        <v>2760</v>
      </c>
      <c r="G32" s="43">
        <f t="shared" si="4"/>
        <v>1584.0544715447154</v>
      </c>
      <c r="H32" s="45">
        <f t="shared" si="5"/>
        <v>1175.9455284552846</v>
      </c>
    </row>
    <row r="33" spans="1:8" x14ac:dyDescent="0.3">
      <c r="A33" s="27" t="s">
        <v>5</v>
      </c>
      <c r="B33" s="28">
        <f>STEYX(B$20:B$28,A$20:A$28)</f>
        <v>86.439718375825294</v>
      </c>
      <c r="C33" s="29" t="str">
        <f t="shared" ca="1" si="8"/>
        <v>=STEYX(B$20:B$28,A$20:A$28)</v>
      </c>
      <c r="D33" s="37">
        <f t="shared" si="6"/>
        <v>25</v>
      </c>
      <c r="E33" s="41">
        <f t="shared" si="2"/>
        <v>112.5</v>
      </c>
      <c r="F33" s="41">
        <f t="shared" si="3"/>
        <v>2812.5</v>
      </c>
      <c r="G33" s="43">
        <f t="shared" si="4"/>
        <v>1600.0518292682925</v>
      </c>
      <c r="H33" s="45">
        <f t="shared" si="5"/>
        <v>1212.4481707317075</v>
      </c>
    </row>
    <row r="34" spans="1:8" x14ac:dyDescent="0.3">
      <c r="A34" s="27" t="s">
        <v>10</v>
      </c>
      <c r="B34" s="30">
        <f>B30</f>
        <v>1200.1178861788617</v>
      </c>
      <c r="C34" s="29" t="str">
        <f t="shared" ref="C34:C35" ca="1" si="9">_xlfn.FORMULATEXT(B34)</f>
        <v>=B30</v>
      </c>
      <c r="D34" s="37">
        <f t="shared" si="6"/>
        <v>26</v>
      </c>
      <c r="E34" s="41">
        <f t="shared" si="2"/>
        <v>110</v>
      </c>
      <c r="F34" s="41">
        <f t="shared" si="3"/>
        <v>2860</v>
      </c>
      <c r="G34" s="43">
        <f t="shared" si="4"/>
        <v>1616.0491869918699</v>
      </c>
      <c r="H34" s="45">
        <f t="shared" si="5"/>
        <v>1243.9508130081301</v>
      </c>
    </row>
    <row r="35" spans="1:8" ht="17.25" thickBot="1" x14ac:dyDescent="0.35">
      <c r="A35" s="31" t="s">
        <v>11</v>
      </c>
      <c r="B35" s="32">
        <f>B31</f>
        <v>15.997357723577236</v>
      </c>
      <c r="C35" s="33" t="str">
        <f t="shared" ca="1" si="9"/>
        <v>=B31</v>
      </c>
      <c r="D35" s="37">
        <f t="shared" si="6"/>
        <v>27</v>
      </c>
      <c r="E35" s="41">
        <f t="shared" si="2"/>
        <v>107.5</v>
      </c>
      <c r="F35" s="41">
        <f t="shared" si="3"/>
        <v>2902.5</v>
      </c>
      <c r="G35" s="43">
        <f t="shared" si="4"/>
        <v>1632.046544715447</v>
      </c>
      <c r="H35" s="45">
        <f t="shared" si="5"/>
        <v>1270.453455284553</v>
      </c>
    </row>
    <row r="36" spans="1:8" x14ac:dyDescent="0.3">
      <c r="D36" s="37">
        <f t="shared" si="6"/>
        <v>28</v>
      </c>
      <c r="E36" s="41">
        <f t="shared" si="2"/>
        <v>105</v>
      </c>
      <c r="F36" s="41">
        <f t="shared" si="3"/>
        <v>2940</v>
      </c>
      <c r="G36" s="43">
        <f t="shared" si="4"/>
        <v>1648.0439024390244</v>
      </c>
      <c r="H36" s="45">
        <f t="shared" si="5"/>
        <v>1291.9560975609756</v>
      </c>
    </row>
    <row r="37" spans="1:8" x14ac:dyDescent="0.3">
      <c r="D37" s="37">
        <f t="shared" si="6"/>
        <v>29</v>
      </c>
      <c r="E37" s="41">
        <f t="shared" si="2"/>
        <v>102.5</v>
      </c>
      <c r="F37" s="41">
        <f t="shared" si="3"/>
        <v>2972.5</v>
      </c>
      <c r="G37" s="43">
        <f t="shared" si="4"/>
        <v>1664.0412601626015</v>
      </c>
      <c r="H37" s="45">
        <f t="shared" si="5"/>
        <v>1308.4587398373985</v>
      </c>
    </row>
    <row r="38" spans="1:8" x14ac:dyDescent="0.3">
      <c r="D38" s="37">
        <f t="shared" si="6"/>
        <v>30</v>
      </c>
      <c r="E38" s="41">
        <f t="shared" si="2"/>
        <v>100</v>
      </c>
      <c r="F38" s="41">
        <f t="shared" si="3"/>
        <v>3000</v>
      </c>
      <c r="G38" s="43">
        <f t="shared" si="4"/>
        <v>1680.0386178861788</v>
      </c>
      <c r="H38" s="45">
        <f t="shared" si="5"/>
        <v>1319.9613821138212</v>
      </c>
    </row>
    <row r="39" spans="1:8" x14ac:dyDescent="0.3">
      <c r="D39" s="37">
        <f t="shared" si="6"/>
        <v>31</v>
      </c>
      <c r="E39" s="41">
        <f t="shared" si="2"/>
        <v>97.5</v>
      </c>
      <c r="F39" s="41">
        <f t="shared" si="3"/>
        <v>3022.5</v>
      </c>
      <c r="G39" s="43">
        <f t="shared" si="4"/>
        <v>1696.035975609756</v>
      </c>
      <c r="H39" s="45">
        <f t="shared" si="5"/>
        <v>1326.464024390244</v>
      </c>
    </row>
    <row r="40" spans="1:8" x14ac:dyDescent="0.3">
      <c r="D40" s="37">
        <f t="shared" si="6"/>
        <v>32</v>
      </c>
      <c r="E40" s="41">
        <f t="shared" si="2"/>
        <v>95</v>
      </c>
      <c r="F40" s="41">
        <f t="shared" si="3"/>
        <v>3040</v>
      </c>
      <c r="G40" s="43">
        <f t="shared" si="4"/>
        <v>1712.0333333333333</v>
      </c>
      <c r="H40" s="45">
        <f t="shared" si="5"/>
        <v>1327.9666666666667</v>
      </c>
    </row>
    <row r="41" spans="1:8" x14ac:dyDescent="0.3">
      <c r="D41" s="37">
        <f t="shared" si="6"/>
        <v>33</v>
      </c>
      <c r="E41" s="41">
        <f t="shared" si="2"/>
        <v>92.5</v>
      </c>
      <c r="F41" s="41">
        <f t="shared" si="3"/>
        <v>3052.5</v>
      </c>
      <c r="G41" s="43">
        <f t="shared" si="4"/>
        <v>1728.0306910569104</v>
      </c>
      <c r="H41" s="45">
        <f t="shared" si="5"/>
        <v>1324.4693089430896</v>
      </c>
    </row>
    <row r="42" spans="1:8" x14ac:dyDescent="0.3">
      <c r="D42" s="37">
        <f t="shared" si="6"/>
        <v>34</v>
      </c>
      <c r="E42" s="41">
        <f t="shared" si="2"/>
        <v>90</v>
      </c>
      <c r="F42" s="41">
        <f t="shared" si="3"/>
        <v>3060</v>
      </c>
      <c r="G42" s="43">
        <f t="shared" si="4"/>
        <v>1744.0280487804876</v>
      </c>
      <c r="H42" s="45">
        <f t="shared" si="5"/>
        <v>1315.9719512195124</v>
      </c>
    </row>
    <row r="43" spans="1:8" x14ac:dyDescent="0.3">
      <c r="D43" s="37">
        <f t="shared" si="6"/>
        <v>35</v>
      </c>
      <c r="E43" s="41">
        <f t="shared" si="2"/>
        <v>87.5</v>
      </c>
      <c r="F43" s="41">
        <f t="shared" si="3"/>
        <v>3062.5</v>
      </c>
      <c r="G43" s="43">
        <f t="shared" si="4"/>
        <v>1760.0254065040649</v>
      </c>
      <c r="H43" s="45">
        <f t="shared" si="5"/>
        <v>1302.4745934959351</v>
      </c>
    </row>
    <row r="44" spans="1:8" x14ac:dyDescent="0.3">
      <c r="D44" s="37">
        <f t="shared" si="6"/>
        <v>36</v>
      </c>
      <c r="E44" s="41">
        <f t="shared" si="2"/>
        <v>85</v>
      </c>
      <c r="F44" s="41">
        <f t="shared" si="3"/>
        <v>3060</v>
      </c>
      <c r="G44" s="43">
        <f t="shared" si="4"/>
        <v>1776.0227642276423</v>
      </c>
      <c r="H44" s="45">
        <f t="shared" si="5"/>
        <v>1283.9772357723577</v>
      </c>
    </row>
    <row r="45" spans="1:8" x14ac:dyDescent="0.3">
      <c r="D45" s="37">
        <f t="shared" si="6"/>
        <v>37</v>
      </c>
      <c r="E45" s="41">
        <f t="shared" si="2"/>
        <v>82.5</v>
      </c>
      <c r="F45" s="41">
        <f t="shared" si="3"/>
        <v>3052.5</v>
      </c>
      <c r="G45" s="43">
        <f t="shared" si="4"/>
        <v>1792.0201219512194</v>
      </c>
      <c r="H45" s="45">
        <f t="shared" si="5"/>
        <v>1260.4798780487806</v>
      </c>
    </row>
    <row r="46" spans="1:8" x14ac:dyDescent="0.3">
      <c r="D46" s="37">
        <f t="shared" si="6"/>
        <v>38</v>
      </c>
      <c r="E46" s="41">
        <f t="shared" si="2"/>
        <v>80</v>
      </c>
      <c r="F46" s="41">
        <f t="shared" si="3"/>
        <v>3040</v>
      </c>
      <c r="G46" s="43">
        <f t="shared" si="4"/>
        <v>1808.0174796747965</v>
      </c>
      <c r="H46" s="45">
        <f t="shared" si="5"/>
        <v>1231.9825203252035</v>
      </c>
    </row>
    <row r="47" spans="1:8" x14ac:dyDescent="0.3">
      <c r="D47" s="37">
        <f t="shared" si="6"/>
        <v>39</v>
      </c>
      <c r="E47" s="41">
        <f t="shared" si="2"/>
        <v>77.5</v>
      </c>
      <c r="F47" s="41">
        <f t="shared" si="3"/>
        <v>3022.5</v>
      </c>
      <c r="G47" s="43">
        <f t="shared" si="4"/>
        <v>1824.0148373983739</v>
      </c>
      <c r="H47" s="45">
        <f t="shared" si="5"/>
        <v>1198.4851626016261</v>
      </c>
    </row>
    <row r="48" spans="1:8" x14ac:dyDescent="0.3">
      <c r="D48" s="37">
        <f t="shared" si="6"/>
        <v>40</v>
      </c>
      <c r="E48" s="41">
        <f t="shared" si="2"/>
        <v>75</v>
      </c>
      <c r="F48" s="41">
        <f t="shared" si="3"/>
        <v>3000</v>
      </c>
      <c r="G48" s="43">
        <f t="shared" si="4"/>
        <v>1840.0121951219512</v>
      </c>
      <c r="H48" s="45">
        <f t="shared" si="5"/>
        <v>1159.9878048780488</v>
      </c>
    </row>
    <row r="49" spans="4:8" x14ac:dyDescent="0.3">
      <c r="D49" s="37">
        <f t="shared" si="6"/>
        <v>41</v>
      </c>
      <c r="E49" s="41">
        <f t="shared" si="2"/>
        <v>72.5</v>
      </c>
      <c r="F49" s="41">
        <f t="shared" si="3"/>
        <v>2972.5</v>
      </c>
      <c r="G49" s="43">
        <f t="shared" si="4"/>
        <v>1856.0095528455283</v>
      </c>
      <c r="H49" s="45">
        <f t="shared" si="5"/>
        <v>1116.4904471544717</v>
      </c>
    </row>
    <row r="50" spans="4:8" x14ac:dyDescent="0.3">
      <c r="D50" s="37">
        <f t="shared" si="6"/>
        <v>42</v>
      </c>
      <c r="E50" s="41">
        <f t="shared" si="2"/>
        <v>70</v>
      </c>
      <c r="F50" s="41">
        <f t="shared" si="3"/>
        <v>2940</v>
      </c>
      <c r="G50" s="43">
        <f t="shared" si="4"/>
        <v>1872.0069105691055</v>
      </c>
      <c r="H50" s="45">
        <f t="shared" si="5"/>
        <v>1067.9930894308945</v>
      </c>
    </row>
    <row r="51" spans="4:8" x14ac:dyDescent="0.3">
      <c r="D51" s="37">
        <f t="shared" si="6"/>
        <v>43</v>
      </c>
      <c r="E51" s="41">
        <f t="shared" si="2"/>
        <v>67.5</v>
      </c>
      <c r="F51" s="41">
        <f t="shared" si="3"/>
        <v>2902.5</v>
      </c>
      <c r="G51" s="43">
        <f t="shared" si="4"/>
        <v>1888.0042682926828</v>
      </c>
      <c r="H51" s="45">
        <f t="shared" si="5"/>
        <v>1014.4957317073172</v>
      </c>
    </row>
    <row r="52" spans="4:8" x14ac:dyDescent="0.3">
      <c r="D52" s="37">
        <f t="shared" si="6"/>
        <v>44</v>
      </c>
      <c r="E52" s="41">
        <f t="shared" si="2"/>
        <v>65</v>
      </c>
      <c r="F52" s="41">
        <f t="shared" si="3"/>
        <v>2860</v>
      </c>
      <c r="G52" s="43">
        <f t="shared" si="4"/>
        <v>1904.0016260162602</v>
      </c>
      <c r="H52" s="45">
        <f t="shared" si="5"/>
        <v>955.99837398373984</v>
      </c>
    </row>
    <row r="53" spans="4:8" x14ac:dyDescent="0.3">
      <c r="D53" s="37">
        <f t="shared" si="6"/>
        <v>45</v>
      </c>
      <c r="E53" s="41">
        <f t="shared" si="2"/>
        <v>62.5</v>
      </c>
      <c r="F53" s="41">
        <f t="shared" si="3"/>
        <v>2812.5</v>
      </c>
      <c r="G53" s="43">
        <f t="shared" si="4"/>
        <v>1919.9989837398373</v>
      </c>
      <c r="H53" s="45">
        <f t="shared" si="5"/>
        <v>892.50101626016271</v>
      </c>
    </row>
    <row r="54" spans="4:8" x14ac:dyDescent="0.3">
      <c r="D54" s="37">
        <f t="shared" si="6"/>
        <v>46</v>
      </c>
      <c r="E54" s="41">
        <f t="shared" si="2"/>
        <v>60</v>
      </c>
      <c r="F54" s="41">
        <f t="shared" si="3"/>
        <v>2760</v>
      </c>
      <c r="G54" s="43">
        <f t="shared" si="4"/>
        <v>1935.9963414634144</v>
      </c>
      <c r="H54" s="45">
        <f t="shared" si="5"/>
        <v>824.00365853658559</v>
      </c>
    </row>
    <row r="55" spans="4:8" x14ac:dyDescent="0.3">
      <c r="D55" s="37">
        <f t="shared" si="6"/>
        <v>47</v>
      </c>
      <c r="E55" s="41">
        <f t="shared" si="2"/>
        <v>57.5</v>
      </c>
      <c r="F55" s="41">
        <f t="shared" si="3"/>
        <v>2702.5</v>
      </c>
      <c r="G55" s="43">
        <f t="shared" si="4"/>
        <v>1951.9936991869918</v>
      </c>
      <c r="H55" s="45">
        <f t="shared" si="5"/>
        <v>750.50630081300824</v>
      </c>
    </row>
    <row r="56" spans="4:8" x14ac:dyDescent="0.3">
      <c r="D56" s="37">
        <f t="shared" si="6"/>
        <v>48</v>
      </c>
      <c r="E56" s="41">
        <f t="shared" si="2"/>
        <v>55</v>
      </c>
      <c r="F56" s="41">
        <f t="shared" si="3"/>
        <v>2640</v>
      </c>
      <c r="G56" s="43">
        <f t="shared" si="4"/>
        <v>1967.9910569105691</v>
      </c>
      <c r="H56" s="45">
        <f t="shared" si="5"/>
        <v>672.00894308943089</v>
      </c>
    </row>
    <row r="57" spans="4:8" x14ac:dyDescent="0.3">
      <c r="D57" s="37">
        <f t="shared" si="6"/>
        <v>49</v>
      </c>
      <c r="E57" s="41">
        <f t="shared" si="2"/>
        <v>52.5</v>
      </c>
      <c r="F57" s="41">
        <f t="shared" si="3"/>
        <v>2572.5</v>
      </c>
      <c r="G57" s="43">
        <f t="shared" si="4"/>
        <v>1983.9884146341462</v>
      </c>
      <c r="H57" s="45">
        <f t="shared" si="5"/>
        <v>588.51158536585376</v>
      </c>
    </row>
    <row r="58" spans="4:8" x14ac:dyDescent="0.3">
      <c r="D58" s="37">
        <f t="shared" si="6"/>
        <v>50</v>
      </c>
      <c r="E58" s="41">
        <f t="shared" si="2"/>
        <v>50</v>
      </c>
      <c r="F58" s="41">
        <f t="shared" si="3"/>
        <v>2500</v>
      </c>
      <c r="G58" s="43">
        <f t="shared" si="4"/>
        <v>1999.9857723577234</v>
      </c>
      <c r="H58" s="45">
        <f t="shared" si="5"/>
        <v>500.01422764227664</v>
      </c>
    </row>
    <row r="59" spans="4:8" x14ac:dyDescent="0.3">
      <c r="D59" s="37">
        <f t="shared" si="6"/>
        <v>51</v>
      </c>
      <c r="E59" s="41">
        <f t="shared" si="2"/>
        <v>47.5</v>
      </c>
      <c r="F59" s="41">
        <f t="shared" si="3"/>
        <v>2422.5</v>
      </c>
      <c r="G59" s="43">
        <f t="shared" si="4"/>
        <v>2015.9831300813007</v>
      </c>
      <c r="H59" s="45">
        <f t="shared" si="5"/>
        <v>406.51686991869929</v>
      </c>
    </row>
    <row r="60" spans="4:8" x14ac:dyDescent="0.3">
      <c r="D60" s="37">
        <f t="shared" si="6"/>
        <v>52</v>
      </c>
      <c r="E60" s="41">
        <f t="shared" si="2"/>
        <v>45</v>
      </c>
      <c r="F60" s="41">
        <f t="shared" si="3"/>
        <v>2340</v>
      </c>
      <c r="G60" s="43">
        <f t="shared" si="4"/>
        <v>2031.9804878048781</v>
      </c>
      <c r="H60" s="45">
        <f t="shared" si="5"/>
        <v>308.01951219512193</v>
      </c>
    </row>
    <row r="61" spans="4:8" x14ac:dyDescent="0.3">
      <c r="D61" s="37">
        <f t="shared" si="6"/>
        <v>53</v>
      </c>
      <c r="E61" s="41">
        <f t="shared" si="2"/>
        <v>42.5</v>
      </c>
      <c r="F61" s="41">
        <f t="shared" si="3"/>
        <v>2252.5</v>
      </c>
      <c r="G61" s="43">
        <f t="shared" si="4"/>
        <v>2047.9778455284552</v>
      </c>
      <c r="H61" s="45">
        <f t="shared" si="5"/>
        <v>204.52215447154481</v>
      </c>
    </row>
    <row r="62" spans="4:8" x14ac:dyDescent="0.3">
      <c r="D62" s="37">
        <f t="shared" si="6"/>
        <v>54</v>
      </c>
      <c r="E62" s="41">
        <f t="shared" si="2"/>
        <v>40</v>
      </c>
      <c r="F62" s="41">
        <f t="shared" si="3"/>
        <v>2160</v>
      </c>
      <c r="G62" s="43">
        <f t="shared" si="4"/>
        <v>2063.9752032520323</v>
      </c>
      <c r="H62" s="45">
        <f t="shared" si="5"/>
        <v>96.024796747967684</v>
      </c>
    </row>
    <row r="63" spans="4:8" x14ac:dyDescent="0.3">
      <c r="D63" s="37">
        <f t="shared" si="6"/>
        <v>55</v>
      </c>
      <c r="E63" s="41">
        <f t="shared" si="2"/>
        <v>37.5</v>
      </c>
      <c r="F63" s="41">
        <f t="shared" si="3"/>
        <v>2062.5</v>
      </c>
      <c r="G63" s="43">
        <f t="shared" si="4"/>
        <v>2079.9725609756097</v>
      </c>
      <c r="H63" s="45">
        <f t="shared" si="5"/>
        <v>-17.472560975609667</v>
      </c>
    </row>
    <row r="64" spans="4:8" x14ac:dyDescent="0.3">
      <c r="D64" s="37">
        <f t="shared" si="6"/>
        <v>56</v>
      </c>
      <c r="E64" s="41">
        <f t="shared" si="2"/>
        <v>35</v>
      </c>
      <c r="F64" s="41">
        <f t="shared" si="3"/>
        <v>1960</v>
      </c>
      <c r="G64" s="43">
        <f t="shared" si="4"/>
        <v>2095.969918699187</v>
      </c>
      <c r="H64" s="45">
        <f t="shared" si="5"/>
        <v>-135.96991869918702</v>
      </c>
    </row>
    <row r="65" spans="4:9" x14ac:dyDescent="0.3">
      <c r="D65" s="37">
        <f t="shared" si="6"/>
        <v>57</v>
      </c>
      <c r="E65" s="41">
        <f t="shared" si="2"/>
        <v>32.5</v>
      </c>
      <c r="F65" s="41">
        <f t="shared" si="3"/>
        <v>1852.5</v>
      </c>
      <c r="G65" s="43">
        <f t="shared" si="4"/>
        <v>2111.9672764227644</v>
      </c>
      <c r="H65" s="45">
        <f t="shared" si="5"/>
        <v>-259.46727642276437</v>
      </c>
    </row>
    <row r="66" spans="4:9" x14ac:dyDescent="0.3">
      <c r="D66" s="37">
        <f t="shared" si="6"/>
        <v>58</v>
      </c>
      <c r="E66" s="41">
        <f t="shared" si="2"/>
        <v>30</v>
      </c>
      <c r="F66" s="41">
        <f t="shared" si="3"/>
        <v>1740</v>
      </c>
      <c r="G66" s="43">
        <f t="shared" si="4"/>
        <v>2127.9646341463413</v>
      </c>
      <c r="H66" s="45">
        <f t="shared" si="5"/>
        <v>-387.96463414634127</v>
      </c>
    </row>
    <row r="67" spans="4:9" x14ac:dyDescent="0.3">
      <c r="D67" s="37">
        <f t="shared" si="6"/>
        <v>59</v>
      </c>
      <c r="E67" s="41">
        <f t="shared" si="2"/>
        <v>27.5</v>
      </c>
      <c r="F67" s="41">
        <f t="shared" si="3"/>
        <v>1622.5</v>
      </c>
      <c r="G67" s="43">
        <f t="shared" si="4"/>
        <v>2143.9619918699186</v>
      </c>
      <c r="H67" s="45">
        <f t="shared" si="5"/>
        <v>-521.46199186991862</v>
      </c>
    </row>
    <row r="68" spans="4:9" x14ac:dyDescent="0.3">
      <c r="D68" s="37">
        <f t="shared" si="6"/>
        <v>60</v>
      </c>
      <c r="E68" s="41">
        <f t="shared" si="2"/>
        <v>25</v>
      </c>
      <c r="F68" s="41">
        <f t="shared" si="3"/>
        <v>1500</v>
      </c>
      <c r="G68" s="43">
        <f t="shared" si="4"/>
        <v>2159.959349593496</v>
      </c>
      <c r="H68" s="45">
        <f t="shared" si="5"/>
        <v>-659.95934959349597</v>
      </c>
    </row>
    <row r="69" spans="4:9" x14ac:dyDescent="0.3">
      <c r="D69" s="37">
        <f t="shared" si="6"/>
        <v>61</v>
      </c>
      <c r="E69" s="41">
        <f t="shared" si="2"/>
        <v>22.5</v>
      </c>
      <c r="F69" s="41">
        <f t="shared" si="3"/>
        <v>1372.5</v>
      </c>
      <c r="G69" s="43">
        <f t="shared" si="4"/>
        <v>2175.9567073170729</v>
      </c>
      <c r="H69" s="45">
        <f t="shared" si="5"/>
        <v>-803.45670731707287</v>
      </c>
    </row>
    <row r="70" spans="4:9" x14ac:dyDescent="0.3">
      <c r="D70" s="37">
        <f t="shared" si="6"/>
        <v>62</v>
      </c>
      <c r="E70" s="41">
        <f t="shared" si="2"/>
        <v>20</v>
      </c>
      <c r="F70" s="41">
        <f t="shared" si="3"/>
        <v>1240</v>
      </c>
      <c r="G70" s="43">
        <f t="shared" si="4"/>
        <v>2191.9540650406502</v>
      </c>
      <c r="H70" s="45">
        <f t="shared" si="5"/>
        <v>-951.95406504065022</v>
      </c>
    </row>
    <row r="71" spans="4:9" x14ac:dyDescent="0.3">
      <c r="D71" s="37">
        <f t="shared" si="6"/>
        <v>63</v>
      </c>
      <c r="E71" s="41">
        <f t="shared" si="2"/>
        <v>17.5</v>
      </c>
      <c r="F71" s="41">
        <f t="shared" si="3"/>
        <v>1102.5</v>
      </c>
      <c r="G71" s="43">
        <f t="shared" si="4"/>
        <v>2207.9514227642276</v>
      </c>
      <c r="H71" s="45">
        <f t="shared" si="5"/>
        <v>-1105.4514227642276</v>
      </c>
    </row>
    <row r="72" spans="4:9" x14ac:dyDescent="0.3">
      <c r="D72" s="37">
        <f t="shared" si="6"/>
        <v>64</v>
      </c>
      <c r="E72" s="41">
        <f t="shared" si="2"/>
        <v>15</v>
      </c>
      <c r="F72" s="41">
        <f t="shared" si="3"/>
        <v>960</v>
      </c>
      <c r="G72" s="43">
        <f t="shared" si="4"/>
        <v>2223.9487804878049</v>
      </c>
      <c r="H72" s="45">
        <f t="shared" si="5"/>
        <v>-1263.9487804878049</v>
      </c>
    </row>
    <row r="73" spans="4:9" x14ac:dyDescent="0.3">
      <c r="D73" s="37">
        <f t="shared" si="6"/>
        <v>65</v>
      </c>
      <c r="E73" s="41">
        <f t="shared" ref="E73:E78" si="10">$B$11+$B$12*D73</f>
        <v>12.5</v>
      </c>
      <c r="F73" s="41">
        <f t="shared" ref="F73:F78" si="11">D73*E73</f>
        <v>812.5</v>
      </c>
      <c r="G73" s="43">
        <f t="shared" ref="G73:G78" si="12">$B$30+$B$31*D73</f>
        <v>2239.9461382113823</v>
      </c>
      <c r="H73" s="45">
        <f t="shared" ref="H73:H78" si="13">F73-G73</f>
        <v>-1427.4461382113823</v>
      </c>
    </row>
    <row r="74" spans="4:9" x14ac:dyDescent="0.3">
      <c r="D74" s="37">
        <f t="shared" ref="D74:D78" si="14">D73+$D$5</f>
        <v>66</v>
      </c>
      <c r="E74" s="41">
        <f t="shared" si="10"/>
        <v>10</v>
      </c>
      <c r="F74" s="41">
        <f t="shared" si="11"/>
        <v>660</v>
      </c>
      <c r="G74" s="43">
        <f t="shared" si="12"/>
        <v>2255.9434959349592</v>
      </c>
      <c r="H74" s="45">
        <f t="shared" si="13"/>
        <v>-1595.9434959349592</v>
      </c>
    </row>
    <row r="75" spans="4:9" x14ac:dyDescent="0.3">
      <c r="D75" s="37">
        <f t="shared" si="14"/>
        <v>67</v>
      </c>
      <c r="E75" s="41">
        <f t="shared" si="10"/>
        <v>7.5</v>
      </c>
      <c r="F75" s="41">
        <f t="shared" si="11"/>
        <v>502.5</v>
      </c>
      <c r="G75" s="43">
        <f t="shared" si="12"/>
        <v>2271.9408536585365</v>
      </c>
      <c r="H75" s="45">
        <f t="shared" si="13"/>
        <v>-1769.4408536585365</v>
      </c>
    </row>
    <row r="76" spans="4:9" x14ac:dyDescent="0.3">
      <c r="D76" s="37">
        <f t="shared" si="14"/>
        <v>68</v>
      </c>
      <c r="E76" s="41">
        <f t="shared" si="10"/>
        <v>5</v>
      </c>
      <c r="F76" s="41">
        <f t="shared" si="11"/>
        <v>340</v>
      </c>
      <c r="G76" s="43">
        <f t="shared" si="12"/>
        <v>2287.9382113821139</v>
      </c>
      <c r="H76" s="45">
        <f t="shared" si="13"/>
        <v>-1947.9382113821139</v>
      </c>
    </row>
    <row r="77" spans="4:9" x14ac:dyDescent="0.3">
      <c r="D77" s="37">
        <f t="shared" si="14"/>
        <v>69</v>
      </c>
      <c r="E77" s="41">
        <f t="shared" si="10"/>
        <v>2.5</v>
      </c>
      <c r="F77" s="41">
        <f t="shared" si="11"/>
        <v>172.5</v>
      </c>
      <c r="G77" s="43">
        <f t="shared" si="12"/>
        <v>2303.9355691056908</v>
      </c>
      <c r="H77" s="45">
        <f t="shared" si="13"/>
        <v>-2131.4355691056908</v>
      </c>
    </row>
    <row r="78" spans="4:9" x14ac:dyDescent="0.3">
      <c r="D78" s="37">
        <f t="shared" si="14"/>
        <v>70</v>
      </c>
      <c r="E78" s="41">
        <f t="shared" si="10"/>
        <v>0</v>
      </c>
      <c r="F78" s="41">
        <f t="shared" si="11"/>
        <v>0</v>
      </c>
      <c r="G78" s="43">
        <f t="shared" si="12"/>
        <v>2319.9329268292681</v>
      </c>
      <c r="H78" s="45">
        <f t="shared" si="13"/>
        <v>-2319.9329268292681</v>
      </c>
    </row>
    <row r="79" spans="4:9" x14ac:dyDescent="0.3">
      <c r="D79"/>
      <c r="E79"/>
      <c r="F79"/>
      <c r="G79"/>
      <c r="H79" s="46"/>
      <c r="I79"/>
    </row>
    <row r="80" spans="4:9" x14ac:dyDescent="0.3">
      <c r="D80"/>
      <c r="E80"/>
      <c r="F80"/>
      <c r="G80"/>
      <c r="H80" s="46"/>
      <c r="I80"/>
    </row>
    <row r="81" spans="4:9" x14ac:dyDescent="0.3">
      <c r="D81"/>
      <c r="E81"/>
      <c r="F81"/>
      <c r="G81"/>
      <c r="H81" s="46"/>
      <c r="I81"/>
    </row>
    <row r="82" spans="4:9" x14ac:dyDescent="0.3">
      <c r="D82"/>
      <c r="E82"/>
      <c r="F82"/>
      <c r="G82"/>
      <c r="H82" s="46"/>
      <c r="I82"/>
    </row>
    <row r="83" spans="4:9" x14ac:dyDescent="0.3">
      <c r="D83"/>
      <c r="E83"/>
      <c r="F83"/>
      <c r="G83"/>
      <c r="H83" s="46"/>
      <c r="I83"/>
    </row>
    <row r="84" spans="4:9" x14ac:dyDescent="0.3">
      <c r="D84"/>
      <c r="E84"/>
      <c r="F84"/>
      <c r="G84"/>
      <c r="H84" s="46"/>
      <c r="I84"/>
    </row>
    <row r="85" spans="4:9" x14ac:dyDescent="0.3">
      <c r="D85"/>
      <c r="E85"/>
      <c r="F85"/>
      <c r="G85"/>
      <c r="H85" s="46"/>
      <c r="I85"/>
    </row>
    <row r="86" spans="4:9" x14ac:dyDescent="0.3">
      <c r="D86"/>
      <c r="E86"/>
      <c r="F86"/>
      <c r="G86"/>
      <c r="H86" s="46"/>
      <c r="I86"/>
    </row>
    <row r="87" spans="4:9" x14ac:dyDescent="0.3">
      <c r="D87"/>
      <c r="E87"/>
      <c r="F87"/>
      <c r="G87"/>
      <c r="H87" s="46"/>
      <c r="I87"/>
    </row>
    <row r="88" spans="4:9" x14ac:dyDescent="0.3">
      <c r="D88"/>
      <c r="E88"/>
      <c r="F88"/>
      <c r="G88"/>
      <c r="H88" s="46"/>
      <c r="I88"/>
    </row>
    <row r="89" spans="4:9" x14ac:dyDescent="0.3">
      <c r="D89"/>
      <c r="E89"/>
      <c r="F89"/>
      <c r="G89"/>
      <c r="H89" s="46"/>
      <c r="I89"/>
    </row>
    <row r="90" spans="4:9" x14ac:dyDescent="0.3">
      <c r="D90"/>
      <c r="E90"/>
      <c r="F90"/>
      <c r="G90"/>
      <c r="H90" s="46"/>
      <c r="I90"/>
    </row>
    <row r="91" spans="4:9" x14ac:dyDescent="0.3">
      <c r="D91"/>
      <c r="E91"/>
      <c r="F91"/>
      <c r="G91"/>
      <c r="H91" s="46"/>
      <c r="I91"/>
    </row>
    <row r="92" spans="4:9" x14ac:dyDescent="0.3">
      <c r="D92"/>
      <c r="E92"/>
      <c r="F92"/>
      <c r="G92"/>
      <c r="H92" s="46"/>
      <c r="I92"/>
    </row>
    <row r="93" spans="4:9" x14ac:dyDescent="0.3">
      <c r="D93"/>
      <c r="E93"/>
      <c r="F93"/>
      <c r="G93"/>
      <c r="H93" s="46"/>
      <c r="I93"/>
    </row>
    <row r="94" spans="4:9" x14ac:dyDescent="0.3">
      <c r="D94"/>
      <c r="E94"/>
      <c r="F94"/>
      <c r="G94"/>
      <c r="H94" s="46"/>
      <c r="I94"/>
    </row>
    <row r="95" spans="4:9" x14ac:dyDescent="0.3">
      <c r="D95"/>
      <c r="E95"/>
      <c r="F95"/>
      <c r="G95"/>
      <c r="H95" s="46"/>
      <c r="I95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RegAssoBasic4</vt:lpstr>
      <vt:lpstr>MaxRevMaxProf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2018-11-04T13:11:32Z</dcterms:created>
  <dcterms:modified xsi:type="dcterms:W3CDTF">2024-02-19T22:28:38Z</dcterms:modified>
</cp:coreProperties>
</file>