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165" yWindow="60" windowWidth="20730" windowHeight="11760"/>
  </bookViews>
  <sheets>
    <sheet name="FT_FlowTime_1" sheetId="1" r:id="rId1"/>
    <sheet name="FT_CP_1" sheetId="4" r:id="rId2"/>
    <sheet name="Sheet3" sheetId="3" r:id="rId3"/>
  </sheets>
  <calcPr calcId="145621" concurrentCalc="0"/>
  <extLst>
    <ext xmlns:mx="http://schemas.microsoft.com/office/mac/excel/2008/main" uri="http://schemas.microsoft.com/office/mac/excel/2008/main">
      <mx:ArchID Flags="0"/>
    </ext>
  </extLst>
</workbook>
</file>

<file path=xl/calcChain.xml><?xml version="1.0" encoding="utf-8"?>
<calcChain xmlns="http://schemas.openxmlformats.org/spreadsheetml/2006/main">
  <c r="Z34" i="4" l="1"/>
  <c r="AA34" i="4"/>
  <c r="AB34" i="4"/>
  <c r="AF34" i="4"/>
  <c r="AI34" i="4"/>
  <c r="Z37" i="4"/>
  <c r="AA37" i="4"/>
  <c r="AB37" i="4"/>
  <c r="AF37" i="4"/>
  <c r="AI37" i="4"/>
  <c r="Z23" i="4"/>
  <c r="AA23" i="4"/>
  <c r="AB23" i="4"/>
  <c r="AF23" i="4"/>
  <c r="AI23" i="4"/>
  <c r="J44" i="4"/>
  <c r="I74" i="4"/>
  <c r="H104" i="4"/>
  <c r="Z17" i="4"/>
  <c r="AA17" i="4"/>
  <c r="AB17" i="4"/>
  <c r="AF17" i="4"/>
  <c r="AI17" i="4"/>
  <c r="AE17" i="4"/>
  <c r="AH17" i="4"/>
  <c r="AD17" i="4"/>
  <c r="AG17" i="4"/>
  <c r="AC17" i="4"/>
  <c r="F3" i="4"/>
  <c r="C4" i="4"/>
  <c r="J4" i="4"/>
  <c r="M5" i="4"/>
  <c r="H6" i="4"/>
  <c r="E7" i="4"/>
  <c r="A16" i="4"/>
  <c r="Z18" i="4"/>
  <c r="AA18" i="4"/>
  <c r="AB18" i="4"/>
  <c r="AC18" i="4"/>
  <c r="A17" i="4"/>
  <c r="AD18" i="4"/>
  <c r="AE18" i="4"/>
  <c r="AF18" i="4"/>
  <c r="AG18" i="4"/>
  <c r="AH18" i="4"/>
  <c r="AI18" i="4"/>
  <c r="Z19" i="4"/>
  <c r="AA19" i="4"/>
  <c r="AB19" i="4"/>
  <c r="AC19" i="4"/>
  <c r="A18" i="4"/>
  <c r="AD19" i="4"/>
  <c r="AE19" i="4"/>
  <c r="AF19" i="4"/>
  <c r="AG19" i="4"/>
  <c r="AH19" i="4"/>
  <c r="AI19" i="4"/>
  <c r="Z20" i="4"/>
  <c r="AA20" i="4"/>
  <c r="AB20" i="4"/>
  <c r="AC20" i="4"/>
  <c r="A19" i="4"/>
  <c r="AD20" i="4"/>
  <c r="AE20" i="4"/>
  <c r="AF20" i="4"/>
  <c r="AG20" i="4"/>
  <c r="AH20" i="4"/>
  <c r="AI20" i="4"/>
  <c r="Z21" i="4"/>
  <c r="AA21" i="4"/>
  <c r="AB21" i="4"/>
  <c r="AC21" i="4"/>
  <c r="A20" i="4"/>
  <c r="AD21" i="4"/>
  <c r="AE21" i="4"/>
  <c r="AF21" i="4"/>
  <c r="AG21" i="4"/>
  <c r="AH21" i="4"/>
  <c r="AI21" i="4"/>
  <c r="Z22" i="4"/>
  <c r="AA22" i="4"/>
  <c r="AB22" i="4"/>
  <c r="AC22" i="4"/>
  <c r="A21" i="4"/>
  <c r="AD22" i="4"/>
  <c r="AE22" i="4"/>
  <c r="AF22" i="4"/>
  <c r="AG22" i="4"/>
  <c r="AH22" i="4"/>
  <c r="AI22" i="4"/>
  <c r="AC23" i="4"/>
  <c r="A22" i="4"/>
  <c r="AD23" i="4"/>
  <c r="AE23" i="4"/>
  <c r="AG23" i="4"/>
  <c r="AH23" i="4"/>
  <c r="Z24" i="4"/>
  <c r="AA24" i="4"/>
  <c r="AB24" i="4"/>
  <c r="AC24" i="4"/>
  <c r="A23" i="4"/>
  <c r="AD24" i="4"/>
  <c r="AE24" i="4"/>
  <c r="AF24" i="4"/>
  <c r="AG24" i="4"/>
  <c r="AH24" i="4"/>
  <c r="AI24" i="4"/>
  <c r="Z25" i="4"/>
  <c r="AA25" i="4"/>
  <c r="AB25" i="4"/>
  <c r="AC25" i="4"/>
  <c r="A24" i="4"/>
  <c r="AD25" i="4"/>
  <c r="AE25" i="4"/>
  <c r="AF25" i="4"/>
  <c r="AG25" i="4"/>
  <c r="AH25" i="4"/>
  <c r="AI25" i="4"/>
  <c r="Z26" i="4"/>
  <c r="AA26" i="4"/>
  <c r="AB26" i="4"/>
  <c r="AC26" i="4"/>
  <c r="A25" i="4"/>
  <c r="AD26" i="4"/>
  <c r="AE26" i="4"/>
  <c r="AF26" i="4"/>
  <c r="AG26" i="4"/>
  <c r="AH26" i="4"/>
  <c r="AI26" i="4"/>
  <c r="Z27" i="4"/>
  <c r="AA27" i="4"/>
  <c r="AB27" i="4"/>
  <c r="AC27" i="4"/>
  <c r="A26" i="4"/>
  <c r="AD27" i="4"/>
  <c r="AE27" i="4"/>
  <c r="AF27" i="4"/>
  <c r="AG27" i="4"/>
  <c r="AH27" i="4"/>
  <c r="AI27" i="4"/>
  <c r="Z28" i="4"/>
  <c r="AA28" i="4"/>
  <c r="AB28" i="4"/>
  <c r="AC28" i="4"/>
  <c r="A27" i="4"/>
  <c r="AD28" i="4"/>
  <c r="AE28" i="4"/>
  <c r="AF28" i="4"/>
  <c r="AG28" i="4"/>
  <c r="AH28" i="4"/>
  <c r="AI28" i="4"/>
  <c r="Z29" i="4"/>
  <c r="AA29" i="4"/>
  <c r="AB29" i="4"/>
  <c r="AC29" i="4"/>
  <c r="A28" i="4"/>
  <c r="AD29" i="4"/>
  <c r="AE29" i="4"/>
  <c r="AF29" i="4"/>
  <c r="AG29" i="4"/>
  <c r="AH29" i="4"/>
  <c r="AI29" i="4"/>
  <c r="Z30" i="4"/>
  <c r="AA30" i="4"/>
  <c r="AB30" i="4"/>
  <c r="AC30" i="4"/>
  <c r="A29" i="4"/>
  <c r="AD30" i="4"/>
  <c r="AE30" i="4"/>
  <c r="AF30" i="4"/>
  <c r="AG30" i="4"/>
  <c r="AH30" i="4"/>
  <c r="AI30" i="4"/>
  <c r="Z31" i="4"/>
  <c r="AA31" i="4"/>
  <c r="AB31" i="4"/>
  <c r="AC31" i="4"/>
  <c r="A30" i="4"/>
  <c r="AD31" i="4"/>
  <c r="AE31" i="4"/>
  <c r="AF31" i="4"/>
  <c r="AG31" i="4"/>
  <c r="AH31" i="4"/>
  <c r="AI31" i="4"/>
  <c r="Z32" i="4"/>
  <c r="AA32" i="4"/>
  <c r="AB32" i="4"/>
  <c r="AC32" i="4"/>
  <c r="A31" i="4"/>
  <c r="AD32" i="4"/>
  <c r="AE32" i="4"/>
  <c r="AF32" i="4"/>
  <c r="AG32" i="4"/>
  <c r="AH32" i="4"/>
  <c r="AI32" i="4"/>
  <c r="Z33" i="4"/>
  <c r="AA33" i="4"/>
  <c r="AB33" i="4"/>
  <c r="AC33" i="4"/>
  <c r="A32" i="4"/>
  <c r="AD33" i="4"/>
  <c r="AE33" i="4"/>
  <c r="AF33" i="4"/>
  <c r="AG33" i="4"/>
  <c r="AH33" i="4"/>
  <c r="AI33" i="4"/>
  <c r="AC34" i="4"/>
  <c r="A33" i="4"/>
  <c r="AD34" i="4"/>
  <c r="AE34" i="4"/>
  <c r="AG34" i="4"/>
  <c r="AH34" i="4"/>
  <c r="Z35" i="4"/>
  <c r="AA35" i="4"/>
  <c r="AB35" i="4"/>
  <c r="AC35" i="4"/>
  <c r="A34" i="4"/>
  <c r="AD35" i="4"/>
  <c r="AE35" i="4"/>
  <c r="AF35" i="4"/>
  <c r="AG35" i="4"/>
  <c r="AH35" i="4"/>
  <c r="AI35" i="4"/>
  <c r="Z36" i="4"/>
  <c r="AA36" i="4"/>
  <c r="AB36" i="4"/>
  <c r="AC36" i="4"/>
  <c r="A35" i="4"/>
  <c r="AD36" i="4"/>
  <c r="AE36" i="4"/>
  <c r="AF36" i="4"/>
  <c r="AG36" i="4"/>
  <c r="AH36" i="4"/>
  <c r="AI36" i="4"/>
  <c r="AC37" i="4"/>
  <c r="A36" i="4"/>
  <c r="AD37" i="4"/>
  <c r="AE37" i="4"/>
  <c r="AG37" i="4"/>
  <c r="AH37" i="4"/>
  <c r="Z38" i="4"/>
  <c r="AA38" i="4"/>
  <c r="AB38" i="4"/>
  <c r="AC38" i="4"/>
  <c r="A37" i="4"/>
  <c r="AD38" i="4"/>
  <c r="AE38" i="4"/>
  <c r="AF38" i="4"/>
  <c r="AG38" i="4"/>
  <c r="AH38" i="4"/>
  <c r="AI38" i="4"/>
  <c r="Z39" i="4"/>
  <c r="AA39" i="4"/>
  <c r="AB39" i="4"/>
  <c r="AC39" i="4"/>
  <c r="A38" i="4"/>
  <c r="AD39" i="4"/>
  <c r="AE39" i="4"/>
  <c r="AF39" i="4"/>
  <c r="AG39" i="4"/>
  <c r="AH39" i="4"/>
  <c r="AI39" i="4"/>
  <c r="Z40" i="4"/>
  <c r="AA40" i="4"/>
  <c r="AB40" i="4"/>
  <c r="AC40" i="4"/>
  <c r="A39" i="4"/>
  <c r="AD40" i="4"/>
  <c r="AE40" i="4"/>
  <c r="AF40" i="4"/>
  <c r="AG40" i="4"/>
  <c r="AH40" i="4"/>
  <c r="AI40" i="4"/>
  <c r="Z41" i="4"/>
  <c r="AA41" i="4"/>
  <c r="AB41" i="4"/>
  <c r="AC41" i="4"/>
  <c r="A40" i="4"/>
  <c r="AD41" i="4"/>
  <c r="AE41" i="4"/>
  <c r="AF41" i="4"/>
  <c r="AG41" i="4"/>
  <c r="AH41" i="4"/>
  <c r="AI41" i="4"/>
  <c r="Z42" i="4"/>
  <c r="AA42" i="4"/>
  <c r="AB42" i="4"/>
  <c r="AC42" i="4"/>
  <c r="A41" i="4"/>
  <c r="AD42" i="4"/>
  <c r="AE42" i="4"/>
  <c r="AF42" i="4"/>
  <c r="AG42" i="4"/>
  <c r="AH42" i="4"/>
  <c r="AI42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Z10" i="1"/>
  <c r="AY10" i="1"/>
  <c r="AJ10" i="1"/>
  <c r="AQ10" i="1"/>
  <c r="BA10" i="1"/>
  <c r="AK10" i="1"/>
  <c r="BB10" i="1"/>
  <c r="AR10" i="1"/>
  <c r="AS10" i="1"/>
  <c r="BC10" i="1"/>
  <c r="AK11" i="1"/>
  <c r="AM11" i="1"/>
  <c r="AN11" i="1"/>
  <c r="AJ11" i="1"/>
  <c r="AO11" i="1"/>
  <c r="AM10" i="1"/>
  <c r="AN10" i="1"/>
  <c r="AO10" i="1"/>
  <c r="AP10" i="1"/>
  <c r="AK16" i="1"/>
  <c r="AL16" i="1"/>
  <c r="AK17" i="1"/>
  <c r="AM17" i="1"/>
  <c r="AJ17" i="1"/>
  <c r="AN17" i="1"/>
  <c r="AO17" i="1"/>
  <c r="AP17" i="1"/>
  <c r="AQ11" i="1"/>
  <c r="AR11" i="1"/>
  <c r="AS11" i="1"/>
  <c r="AY11" i="1"/>
  <c r="BD11" i="1"/>
  <c r="A162" i="1"/>
  <c r="AK12" i="1"/>
  <c r="AJ12" i="1"/>
  <c r="AQ12" i="1"/>
  <c r="AR12" i="1"/>
  <c r="AS12" i="1"/>
  <c r="AY12" i="1"/>
  <c r="BD12" i="1"/>
  <c r="A163" i="1"/>
  <c r="AK13" i="1"/>
  <c r="AJ13" i="1"/>
  <c r="AQ13" i="1"/>
  <c r="AR13" i="1"/>
  <c r="AS13" i="1"/>
  <c r="AY13" i="1"/>
  <c r="BD13" i="1"/>
  <c r="A164" i="1"/>
  <c r="AK14" i="1"/>
  <c r="AJ14" i="1"/>
  <c r="AQ14" i="1"/>
  <c r="AR14" i="1"/>
  <c r="AS14" i="1"/>
  <c r="AY14" i="1"/>
  <c r="BD14" i="1"/>
  <c r="A165" i="1"/>
  <c r="AK15" i="1"/>
  <c r="AJ15" i="1"/>
  <c r="AQ15" i="1"/>
  <c r="AR15" i="1"/>
  <c r="AS15" i="1"/>
  <c r="AY15" i="1"/>
  <c r="BD15" i="1"/>
  <c r="A166" i="1"/>
  <c r="AJ16" i="1"/>
  <c r="AQ16" i="1"/>
  <c r="AR16" i="1"/>
  <c r="AS16" i="1"/>
  <c r="AY16" i="1"/>
  <c r="BD16" i="1"/>
  <c r="A167" i="1"/>
  <c r="AQ17" i="1"/>
  <c r="AR17" i="1"/>
  <c r="AS17" i="1"/>
  <c r="AY17" i="1"/>
  <c r="BD17" i="1"/>
  <c r="A168" i="1"/>
  <c r="AK18" i="1"/>
  <c r="AJ18" i="1"/>
  <c r="AQ18" i="1"/>
  <c r="AR18" i="1"/>
  <c r="AS18" i="1"/>
  <c r="AY18" i="1"/>
  <c r="BD18" i="1"/>
  <c r="A169" i="1"/>
  <c r="AK19" i="1"/>
  <c r="AJ19" i="1"/>
  <c r="AQ19" i="1"/>
  <c r="AR19" i="1"/>
  <c r="AS19" i="1"/>
  <c r="AY19" i="1"/>
  <c r="BD19" i="1"/>
  <c r="A170" i="1"/>
  <c r="AK20" i="1"/>
  <c r="AJ20" i="1"/>
  <c r="AQ20" i="1"/>
  <c r="AR20" i="1"/>
  <c r="AS20" i="1"/>
  <c r="AY20" i="1"/>
  <c r="BD20" i="1"/>
  <c r="A171" i="1"/>
  <c r="AK21" i="1"/>
  <c r="AJ21" i="1"/>
  <c r="AQ21" i="1"/>
  <c r="AR21" i="1"/>
  <c r="AS21" i="1"/>
  <c r="AY21" i="1"/>
  <c r="BD21" i="1"/>
  <c r="A172" i="1"/>
  <c r="AK22" i="1"/>
  <c r="AJ22" i="1"/>
  <c r="AQ22" i="1"/>
  <c r="AR22" i="1"/>
  <c r="AS22" i="1"/>
  <c r="AY22" i="1"/>
  <c r="BD22" i="1"/>
  <c r="A173" i="1"/>
  <c r="AK23" i="1"/>
  <c r="AJ23" i="1"/>
  <c r="AQ23" i="1"/>
  <c r="AR23" i="1"/>
  <c r="AS23" i="1"/>
  <c r="AY23" i="1"/>
  <c r="BD23" i="1"/>
  <c r="A174" i="1"/>
  <c r="AK24" i="1"/>
  <c r="AJ24" i="1"/>
  <c r="AQ24" i="1"/>
  <c r="AR24" i="1"/>
  <c r="AS24" i="1"/>
  <c r="AY24" i="1"/>
  <c r="BD24" i="1"/>
  <c r="A175" i="1"/>
  <c r="AK25" i="1"/>
  <c r="AJ25" i="1"/>
  <c r="AQ25" i="1"/>
  <c r="AR25" i="1"/>
  <c r="AS25" i="1"/>
  <c r="AY25" i="1"/>
  <c r="BD25" i="1"/>
  <c r="A176" i="1"/>
  <c r="AK26" i="1"/>
  <c r="AJ26" i="1"/>
  <c r="AQ26" i="1"/>
  <c r="AR26" i="1"/>
  <c r="AS26" i="1"/>
  <c r="AY26" i="1"/>
  <c r="BD26" i="1"/>
  <c r="A177" i="1"/>
  <c r="AK27" i="1"/>
  <c r="AJ27" i="1"/>
  <c r="AQ27" i="1"/>
  <c r="AR27" i="1"/>
  <c r="AS27" i="1"/>
  <c r="AY27" i="1"/>
  <c r="BD27" i="1"/>
  <c r="A178" i="1"/>
  <c r="AK28" i="1"/>
  <c r="AJ28" i="1"/>
  <c r="AQ28" i="1"/>
  <c r="AR28" i="1"/>
  <c r="AS28" i="1"/>
  <c r="AY28" i="1"/>
  <c r="BD28" i="1"/>
  <c r="A179" i="1"/>
  <c r="AK29" i="1"/>
  <c r="AJ29" i="1"/>
  <c r="AQ29" i="1"/>
  <c r="AR29" i="1"/>
  <c r="AS29" i="1"/>
  <c r="AY29" i="1"/>
  <c r="BD29" i="1"/>
  <c r="A180" i="1"/>
  <c r="AK30" i="1"/>
  <c r="AJ30" i="1"/>
  <c r="AQ30" i="1"/>
  <c r="AR30" i="1"/>
  <c r="AS30" i="1"/>
  <c r="AY30" i="1"/>
  <c r="BD30" i="1"/>
  <c r="A181" i="1"/>
  <c r="AK31" i="1"/>
  <c r="AJ31" i="1"/>
  <c r="AQ31" i="1"/>
  <c r="AR31" i="1"/>
  <c r="AS31" i="1"/>
  <c r="AY31" i="1"/>
  <c r="BD31" i="1"/>
  <c r="A182" i="1"/>
  <c r="AK32" i="1"/>
  <c r="AJ32" i="1"/>
  <c r="AQ32" i="1"/>
  <c r="AR32" i="1"/>
  <c r="AS32" i="1"/>
  <c r="AY32" i="1"/>
  <c r="BD32" i="1"/>
  <c r="A183" i="1"/>
  <c r="AK33" i="1"/>
  <c r="AJ33" i="1"/>
  <c r="AQ33" i="1"/>
  <c r="AR33" i="1"/>
  <c r="AS33" i="1"/>
  <c r="AY33" i="1"/>
  <c r="BD33" i="1"/>
  <c r="A184" i="1"/>
  <c r="AK34" i="1"/>
  <c r="AJ34" i="1"/>
  <c r="AQ34" i="1"/>
  <c r="AR34" i="1"/>
  <c r="AS34" i="1"/>
  <c r="AY34" i="1"/>
  <c r="BD34" i="1"/>
  <c r="A185" i="1"/>
  <c r="AK35" i="1"/>
  <c r="AJ35" i="1"/>
  <c r="AQ35" i="1"/>
  <c r="AR35" i="1"/>
  <c r="AS35" i="1"/>
  <c r="AY35" i="1"/>
  <c r="BD35" i="1"/>
  <c r="A186" i="1"/>
  <c r="BD10" i="1"/>
  <c r="A161" i="1"/>
  <c r="AZ35" i="1"/>
  <c r="BA35" i="1"/>
  <c r="BB35" i="1"/>
  <c r="BC35" i="1"/>
  <c r="BE35" i="1"/>
  <c r="AZ34" i="1"/>
  <c r="BA34" i="1"/>
  <c r="BB34" i="1"/>
  <c r="BC34" i="1"/>
  <c r="BE34" i="1"/>
  <c r="AZ33" i="1"/>
  <c r="BA33" i="1"/>
  <c r="BB33" i="1"/>
  <c r="BC33" i="1"/>
  <c r="BE33" i="1"/>
  <c r="AZ32" i="1"/>
  <c r="BA32" i="1"/>
  <c r="BB32" i="1"/>
  <c r="BC32" i="1"/>
  <c r="BE32" i="1"/>
  <c r="AZ31" i="1"/>
  <c r="BA31" i="1"/>
  <c r="BB31" i="1"/>
  <c r="BC31" i="1"/>
  <c r="BE31" i="1"/>
  <c r="AZ30" i="1"/>
  <c r="BA30" i="1"/>
  <c r="BB30" i="1"/>
  <c r="BC30" i="1"/>
  <c r="BE30" i="1"/>
  <c r="AZ29" i="1"/>
  <c r="BA29" i="1"/>
  <c r="BB29" i="1"/>
  <c r="BC29" i="1"/>
  <c r="BE29" i="1"/>
  <c r="AZ28" i="1"/>
  <c r="BA28" i="1"/>
  <c r="BB28" i="1"/>
  <c r="BC28" i="1"/>
  <c r="BE28" i="1"/>
  <c r="AZ27" i="1"/>
  <c r="BA27" i="1"/>
  <c r="BB27" i="1"/>
  <c r="BC27" i="1"/>
  <c r="BE27" i="1"/>
  <c r="AZ26" i="1"/>
  <c r="BA26" i="1"/>
  <c r="BB26" i="1"/>
  <c r="BC26" i="1"/>
  <c r="BE26" i="1"/>
  <c r="AZ25" i="1"/>
  <c r="BA25" i="1"/>
  <c r="BB25" i="1"/>
  <c r="BC25" i="1"/>
  <c r="BE25" i="1"/>
  <c r="AZ24" i="1"/>
  <c r="BA24" i="1"/>
  <c r="BB24" i="1"/>
  <c r="BC24" i="1"/>
  <c r="BE24" i="1"/>
  <c r="AZ23" i="1"/>
  <c r="BA23" i="1"/>
  <c r="BB23" i="1"/>
  <c r="BC23" i="1"/>
  <c r="BE23" i="1"/>
  <c r="AZ22" i="1"/>
  <c r="BA22" i="1"/>
  <c r="BB22" i="1"/>
  <c r="BC22" i="1"/>
  <c r="BE22" i="1"/>
  <c r="AZ21" i="1"/>
  <c r="BA21" i="1"/>
  <c r="BB21" i="1"/>
  <c r="BC21" i="1"/>
  <c r="BE21" i="1"/>
  <c r="AZ20" i="1"/>
  <c r="BA20" i="1"/>
  <c r="BB20" i="1"/>
  <c r="BC20" i="1"/>
  <c r="BE20" i="1"/>
  <c r="AZ19" i="1"/>
  <c r="BA19" i="1"/>
  <c r="BB19" i="1"/>
  <c r="BC19" i="1"/>
  <c r="BE19" i="1"/>
  <c r="AZ18" i="1"/>
  <c r="BA18" i="1"/>
  <c r="BB18" i="1"/>
  <c r="BC18" i="1"/>
  <c r="BE18" i="1"/>
  <c r="AZ17" i="1"/>
  <c r="BA17" i="1"/>
  <c r="BB17" i="1"/>
  <c r="BC17" i="1"/>
  <c r="BE17" i="1"/>
  <c r="AZ16" i="1"/>
  <c r="BA16" i="1"/>
  <c r="BB16" i="1"/>
  <c r="BC16" i="1"/>
  <c r="BE16" i="1"/>
  <c r="AZ15" i="1"/>
  <c r="BA15" i="1"/>
  <c r="BB15" i="1"/>
  <c r="BC15" i="1"/>
  <c r="BE15" i="1"/>
  <c r="AZ14" i="1"/>
  <c r="BA14" i="1"/>
  <c r="BB14" i="1"/>
  <c r="BC14" i="1"/>
  <c r="BE14" i="1"/>
  <c r="AZ13" i="1"/>
  <c r="BA13" i="1"/>
  <c r="BB13" i="1"/>
  <c r="BC13" i="1"/>
  <c r="BE13" i="1"/>
  <c r="AZ12" i="1"/>
  <c r="BA12" i="1"/>
  <c r="BB12" i="1"/>
  <c r="BC12" i="1"/>
  <c r="BE12" i="1"/>
  <c r="AZ11" i="1"/>
  <c r="BA11" i="1"/>
  <c r="BB11" i="1"/>
  <c r="BC11" i="1"/>
  <c r="BE11" i="1"/>
  <c r="BE10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31" i="1"/>
  <c r="AT10" i="1"/>
  <c r="AI10" i="1"/>
  <c r="H129" i="1"/>
  <c r="F129" i="1"/>
  <c r="H189" i="1"/>
  <c r="F189" i="1"/>
  <c r="H159" i="1"/>
  <c r="F159" i="1"/>
  <c r="G39" i="1"/>
  <c r="G9" i="1"/>
  <c r="O3" i="1"/>
  <c r="AU10" i="1"/>
  <c r="AV10" i="1"/>
  <c r="AW10" i="1"/>
  <c r="AX10" i="1"/>
  <c r="AT35" i="1"/>
  <c r="AI35" i="1"/>
  <c r="AT34" i="1"/>
  <c r="AI34" i="1"/>
  <c r="AT33" i="1"/>
  <c r="AI33" i="1"/>
  <c r="AT32" i="1"/>
  <c r="AI32" i="1"/>
  <c r="AT31" i="1"/>
  <c r="AI31" i="1"/>
  <c r="AT30" i="1"/>
  <c r="AI30" i="1"/>
  <c r="AT29" i="1"/>
  <c r="AI29" i="1"/>
  <c r="AT28" i="1"/>
  <c r="AI28" i="1"/>
  <c r="AT27" i="1"/>
  <c r="AI27" i="1"/>
  <c r="AT26" i="1"/>
  <c r="AI26" i="1"/>
  <c r="AT25" i="1"/>
  <c r="AI25" i="1"/>
  <c r="AT24" i="1"/>
  <c r="AI24" i="1"/>
  <c r="AT23" i="1"/>
  <c r="AI23" i="1"/>
  <c r="AT22" i="1"/>
  <c r="AI22" i="1"/>
  <c r="AT21" i="1"/>
  <c r="AI21" i="1"/>
  <c r="AT20" i="1"/>
  <c r="AI20" i="1"/>
  <c r="AT19" i="1"/>
  <c r="AI19" i="1"/>
  <c r="AT18" i="1"/>
  <c r="AI18" i="1"/>
  <c r="AT17" i="1"/>
  <c r="AI17" i="1"/>
  <c r="AT16" i="1"/>
  <c r="AI16" i="1"/>
  <c r="AT15" i="1"/>
  <c r="AI15" i="1"/>
  <c r="AT14" i="1"/>
  <c r="AI14" i="1"/>
  <c r="AT13" i="1"/>
  <c r="AI13" i="1"/>
  <c r="AT12" i="1"/>
  <c r="AI12" i="1"/>
  <c r="AT11" i="1"/>
  <c r="AI11" i="1"/>
  <c r="G99" i="1"/>
  <c r="AU27" i="1"/>
  <c r="AU26" i="1"/>
  <c r="AV26" i="1"/>
  <c r="AV27" i="1"/>
  <c r="AL11" i="1"/>
  <c r="A12" i="1"/>
  <c r="AL12" i="1"/>
  <c r="A13" i="1"/>
  <c r="AL13" i="1"/>
  <c r="A14" i="1"/>
  <c r="AL14" i="1"/>
  <c r="A15" i="1"/>
  <c r="AL15" i="1"/>
  <c r="A16" i="1"/>
  <c r="A17" i="1"/>
  <c r="AL17" i="1"/>
  <c r="A18" i="1"/>
  <c r="AL18" i="1"/>
  <c r="A19" i="1"/>
  <c r="AL19" i="1"/>
  <c r="A20" i="1"/>
  <c r="AL20" i="1"/>
  <c r="A21" i="1"/>
  <c r="AL21" i="1"/>
  <c r="A22" i="1"/>
  <c r="AL22" i="1"/>
  <c r="A23" i="1"/>
  <c r="AL23" i="1"/>
  <c r="A24" i="1"/>
  <c r="AL24" i="1"/>
  <c r="A25" i="1"/>
  <c r="AL25" i="1"/>
  <c r="A26" i="1"/>
  <c r="AL26" i="1"/>
  <c r="A27" i="1"/>
  <c r="AL27" i="1"/>
  <c r="A28" i="1"/>
  <c r="AL28" i="1"/>
  <c r="A29" i="1"/>
  <c r="AL29" i="1"/>
  <c r="A30" i="1"/>
  <c r="AL30" i="1"/>
  <c r="A31" i="1"/>
  <c r="AL31" i="1"/>
  <c r="A32" i="1"/>
  <c r="AL32" i="1"/>
  <c r="A33" i="1"/>
  <c r="AL33" i="1"/>
  <c r="A34" i="1"/>
  <c r="AL34" i="1"/>
  <c r="A35" i="1"/>
  <c r="AL35" i="1"/>
  <c r="A36" i="1"/>
  <c r="AL10" i="1"/>
  <c r="A11" i="1"/>
  <c r="A41" i="1"/>
  <c r="E5" i="1"/>
  <c r="C6" i="1"/>
  <c r="C5" i="1"/>
  <c r="E4" i="1"/>
  <c r="L4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191" i="1"/>
  <c r="A71" i="1"/>
  <c r="G69" i="1"/>
  <c r="P6" i="1"/>
  <c r="G6" i="1"/>
  <c r="L5" i="1"/>
  <c r="A101" i="1"/>
  <c r="AM35" i="1"/>
  <c r="AN35" i="1"/>
  <c r="AO35" i="1"/>
  <c r="AM34" i="1"/>
  <c r="AN34" i="1"/>
  <c r="AO34" i="1"/>
  <c r="AM33" i="1"/>
  <c r="AN33" i="1"/>
  <c r="AO33" i="1"/>
  <c r="AM32" i="1"/>
  <c r="AN32" i="1"/>
  <c r="AO32" i="1"/>
  <c r="AM31" i="1"/>
  <c r="AN31" i="1"/>
  <c r="AO31" i="1"/>
  <c r="AM30" i="1"/>
  <c r="AN30" i="1"/>
  <c r="AO30" i="1"/>
  <c r="AM29" i="1"/>
  <c r="AN29" i="1"/>
  <c r="AO29" i="1"/>
  <c r="AM28" i="1"/>
  <c r="AN28" i="1"/>
  <c r="AO28" i="1"/>
  <c r="AM27" i="1"/>
  <c r="AN27" i="1"/>
  <c r="AO27" i="1"/>
  <c r="AM26" i="1"/>
  <c r="AN26" i="1"/>
  <c r="AO26" i="1"/>
  <c r="AM25" i="1"/>
  <c r="AN25" i="1"/>
  <c r="AO25" i="1"/>
  <c r="AM24" i="1"/>
  <c r="AN24" i="1"/>
  <c r="AO24" i="1"/>
  <c r="AM23" i="1"/>
  <c r="AN23" i="1"/>
  <c r="AO23" i="1"/>
  <c r="AM22" i="1"/>
  <c r="AN22" i="1"/>
  <c r="AO22" i="1"/>
  <c r="AM21" i="1"/>
  <c r="AN21" i="1"/>
  <c r="AO21" i="1"/>
  <c r="AM20" i="1"/>
  <c r="AN20" i="1"/>
  <c r="AO20" i="1"/>
  <c r="AM19" i="1"/>
  <c r="AN19" i="1"/>
  <c r="AO19" i="1"/>
  <c r="AM18" i="1"/>
  <c r="AN18" i="1"/>
  <c r="AO18" i="1"/>
  <c r="AM16" i="1"/>
  <c r="AN16" i="1"/>
  <c r="AO16" i="1"/>
  <c r="AM15" i="1"/>
  <c r="AN15" i="1"/>
  <c r="AO15" i="1"/>
  <c r="AM14" i="1"/>
  <c r="AN14" i="1"/>
  <c r="AO14" i="1"/>
  <c r="AM13" i="1"/>
  <c r="AN13" i="1"/>
  <c r="AO13" i="1"/>
  <c r="AM12" i="1"/>
  <c r="AN12" i="1"/>
  <c r="AO12" i="1"/>
  <c r="AU14" i="1"/>
  <c r="AU15" i="1"/>
  <c r="AV14" i="1"/>
  <c r="AW14" i="1"/>
  <c r="AX14" i="1"/>
  <c r="AP11" i="1"/>
  <c r="AU11" i="1"/>
  <c r="AV11" i="1"/>
  <c r="AW11" i="1"/>
  <c r="AX11" i="1"/>
  <c r="AP12" i="1"/>
  <c r="AU12" i="1"/>
  <c r="AV12" i="1"/>
  <c r="AW12" i="1"/>
  <c r="AX12" i="1"/>
  <c r="AP13" i="1"/>
  <c r="AU13" i="1"/>
  <c r="AV13" i="1"/>
  <c r="AW13" i="1"/>
  <c r="AX13" i="1"/>
  <c r="AP14" i="1"/>
  <c r="AP15" i="1"/>
  <c r="AV15" i="1"/>
  <c r="AW15" i="1"/>
  <c r="AX15" i="1"/>
  <c r="AP16" i="1"/>
  <c r="AU16" i="1"/>
  <c r="AV16" i="1"/>
  <c r="AW16" i="1"/>
  <c r="AX16" i="1"/>
  <c r="AU17" i="1"/>
  <c r="AV17" i="1"/>
  <c r="AW17" i="1"/>
  <c r="AX17" i="1"/>
  <c r="AP18" i="1"/>
  <c r="AU18" i="1"/>
  <c r="AV18" i="1"/>
  <c r="AW18" i="1"/>
  <c r="AX18" i="1"/>
  <c r="AP19" i="1"/>
  <c r="AU19" i="1"/>
  <c r="AV19" i="1"/>
  <c r="AW19" i="1"/>
  <c r="AX19" i="1"/>
  <c r="AP20" i="1"/>
  <c r="AU20" i="1"/>
  <c r="AV20" i="1"/>
  <c r="AW20" i="1"/>
  <c r="AX20" i="1"/>
  <c r="AP21" i="1"/>
  <c r="AU21" i="1"/>
  <c r="AV21" i="1"/>
  <c r="AW21" i="1"/>
  <c r="AX21" i="1"/>
  <c r="AP22" i="1"/>
  <c r="AU22" i="1"/>
  <c r="AV22" i="1"/>
  <c r="AW22" i="1"/>
  <c r="AX22" i="1"/>
  <c r="AP23" i="1"/>
  <c r="AU23" i="1"/>
  <c r="AV23" i="1"/>
  <c r="AW23" i="1"/>
  <c r="AX23" i="1"/>
  <c r="AP24" i="1"/>
  <c r="AU24" i="1"/>
  <c r="AV24" i="1"/>
  <c r="AW24" i="1"/>
  <c r="AX24" i="1"/>
  <c r="AP25" i="1"/>
  <c r="AU25" i="1"/>
  <c r="AV25" i="1"/>
  <c r="AW25" i="1"/>
  <c r="AX25" i="1"/>
  <c r="AP26" i="1"/>
  <c r="AW26" i="1"/>
  <c r="AX26" i="1"/>
  <c r="AP27" i="1"/>
  <c r="AW27" i="1"/>
  <c r="AX27" i="1"/>
  <c r="AP28" i="1"/>
  <c r="AU28" i="1"/>
  <c r="AV28" i="1"/>
  <c r="AW28" i="1"/>
  <c r="AX28" i="1"/>
  <c r="AP29" i="1"/>
  <c r="AU29" i="1"/>
  <c r="AV29" i="1"/>
  <c r="AW29" i="1"/>
  <c r="AX29" i="1"/>
  <c r="AP30" i="1"/>
  <c r="AU30" i="1"/>
  <c r="AV30" i="1"/>
  <c r="AW30" i="1"/>
  <c r="AX30" i="1"/>
  <c r="AP31" i="1"/>
  <c r="AU31" i="1"/>
  <c r="AV31" i="1"/>
  <c r="AW31" i="1"/>
  <c r="AX31" i="1"/>
  <c r="AP32" i="1"/>
  <c r="AU32" i="1"/>
  <c r="AV32" i="1"/>
  <c r="AW32" i="1"/>
  <c r="AX32" i="1"/>
  <c r="AP33" i="1"/>
  <c r="AU33" i="1"/>
  <c r="AV33" i="1"/>
  <c r="AW33" i="1"/>
  <c r="AX33" i="1"/>
  <c r="AP34" i="1"/>
  <c r="AU34" i="1"/>
  <c r="AV34" i="1"/>
  <c r="AW34" i="1"/>
  <c r="AX34" i="1"/>
  <c r="AP35" i="1"/>
  <c r="AU35" i="1"/>
  <c r="AV35" i="1"/>
  <c r="AW35" i="1"/>
  <c r="AX35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C101" i="1"/>
  <c r="A57" i="1"/>
  <c r="A55" i="1"/>
  <c r="A65" i="1"/>
  <c r="A49" i="1"/>
  <c r="A51" i="1"/>
  <c r="A48" i="1"/>
  <c r="A52" i="1"/>
  <c r="A66" i="1"/>
  <c r="A60" i="1"/>
  <c r="A47" i="1"/>
  <c r="A45" i="1"/>
  <c r="A64" i="1"/>
  <c r="A63" i="1"/>
  <c r="A43" i="1"/>
  <c r="A50" i="1"/>
  <c r="A44" i="1"/>
  <c r="A58" i="1"/>
  <c r="A42" i="1"/>
  <c r="A61" i="1"/>
  <c r="A62" i="1"/>
  <c r="A54" i="1"/>
  <c r="A46" i="1"/>
  <c r="A59" i="1"/>
  <c r="A56" i="1"/>
  <c r="A53" i="1"/>
</calcChain>
</file>

<file path=xl/sharedStrings.xml><?xml version="1.0" encoding="utf-8"?>
<sst xmlns="http://schemas.openxmlformats.org/spreadsheetml/2006/main" count="174" uniqueCount="134">
  <si>
    <t xml:space="preserve"> minutes.  When should she show up (in terms of time)?</t>
  </si>
  <si>
    <t>Q4</t>
  </si>
  <si>
    <t>When Time</t>
  </si>
  <si>
    <t>Minutes to arrival</t>
  </si>
  <si>
    <t>Hour</t>
  </si>
  <si>
    <t>All other numbers will remain as they are in the first version of the problem.</t>
  </si>
  <si>
    <t>minutes to prepare the cart.</t>
  </si>
  <si>
    <t xml:space="preserve">Customers arrival statrts from </t>
  </si>
  <si>
    <t xml:space="preserve">.  At that time the store opens, there are </t>
  </si>
  <si>
    <t>Empty Min</t>
  </si>
  <si>
    <t>Empty Hr</t>
  </si>
  <si>
    <t>d) Compute the flow time of this process if it takes</t>
  </si>
  <si>
    <t>minutes to prepare the typical order .</t>
  </si>
  <si>
    <t xml:space="preserve">c) Compute the flow time of this process if it takes the kitchen </t>
  </si>
  <si>
    <t>minutes to prepare the drinks for the order.</t>
  </si>
  <si>
    <t>b) Compute the flow time of this process if it takes the sommelier</t>
  </si>
  <si>
    <t xml:space="preserve">Finally, she assigns the order to a waiter. </t>
  </si>
  <si>
    <t xml:space="preserve">Once the food, wine, and cart are ready, it takes the waiter </t>
  </si>
  <si>
    <t xml:space="preserve">FlowTime (C) </t>
  </si>
  <si>
    <t>FlowTime (A)</t>
  </si>
  <si>
    <t>FlowTime (F)</t>
  </si>
  <si>
    <t>O-C-D-B (C)</t>
  </si>
  <si>
    <t>O-A-D-B (A)</t>
  </si>
  <si>
    <t>O-F-D-B(F)</t>
  </si>
  <si>
    <t>FlowTime</t>
  </si>
  <si>
    <t>O-C-D-B</t>
  </si>
  <si>
    <t>O-A-D-B</t>
  </si>
  <si>
    <t>O-F-D-B</t>
  </si>
  <si>
    <t>Cart2</t>
  </si>
  <si>
    <t>Alcohol2</t>
  </si>
  <si>
    <t>Food2</t>
  </si>
  <si>
    <t>Bill</t>
  </si>
  <si>
    <t>Deliver</t>
  </si>
  <si>
    <t>Cart</t>
  </si>
  <si>
    <t>Alcohol</t>
  </si>
  <si>
    <t>Food</t>
  </si>
  <si>
    <t>Order</t>
  </si>
  <si>
    <t xml:space="preserve">a) Compute the flow time of this proocess. </t>
  </si>
  <si>
    <t>e) Compute the average inventory from</t>
  </si>
  <si>
    <t>f) Compute the average throughput from</t>
  </si>
  <si>
    <t>All the times mentioned represent flow time at the various activities, and include the  waiting times.</t>
  </si>
  <si>
    <t xml:space="preserve"> minutes to return to the station and debit the guest’s account. </t>
  </si>
  <si>
    <t>It takes the waiter additional</t>
  </si>
  <si>
    <t xml:space="preserve">minutes to deliver the meal to the customer. </t>
  </si>
  <si>
    <t>minutes per order.</t>
  </si>
  <si>
    <t>While the kitchen and the sommelier are doing their tasks, the waiter prepares the cart.  This takes</t>
  </si>
  <si>
    <t xml:space="preserve">minutes to prepare the typical order,  and the sommelier </t>
  </si>
  <si>
    <t xml:space="preserve">It takes the kitchen </t>
  </si>
  <si>
    <t xml:space="preserve">minutes to take down the order and to assign the work. </t>
  </si>
  <si>
    <t xml:space="preserve">It takes  </t>
  </si>
  <si>
    <t xml:space="preserve">She submits an order ticket to the kitchen to begin preparing the food, and an order to the wine waiter to prepare alcoholic beverages . </t>
  </si>
  <si>
    <t>INSTANSE</t>
  </si>
  <si>
    <t xml:space="preserve">When a guest calls room service, the room-service manager takes down the order. </t>
  </si>
  <si>
    <t>I during</t>
  </si>
  <si>
    <t>I after</t>
  </si>
  <si>
    <t>I before</t>
  </si>
  <si>
    <t>MinsBeforeOpen</t>
  </si>
  <si>
    <t>The store prices are so appealing that lines of people queue up in the early AM hours in front of the store doors in order to secure a place in the line.</t>
  </si>
  <si>
    <t xml:space="preserve">The “Steal a Deal” gift shop specializes in heavily discounted merchandise for the holiday season.  </t>
  </si>
  <si>
    <t xml:space="preserve">customers already waiting in line.  </t>
  </si>
  <si>
    <t xml:space="preserve">per minute. </t>
  </si>
  <si>
    <t xml:space="preserve">per minute.  The store admits customers at the rate of </t>
  </si>
  <si>
    <t>a)  How many customers are in the waiting line at</t>
  </si>
  <si>
    <t>?</t>
  </si>
  <si>
    <t>I</t>
  </si>
  <si>
    <t>b)  Jacob plans to arrive to the store at</t>
  </si>
  <si>
    <t>.</t>
  </si>
  <si>
    <t>g) Compute the average flow time from</t>
  </si>
  <si>
    <t>Q1</t>
  </si>
  <si>
    <t>Q2</t>
  </si>
  <si>
    <t>Q3</t>
  </si>
  <si>
    <t xml:space="preserve"> around</t>
  </si>
  <si>
    <t>T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</si>
  <si>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</si>
  <si>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</si>
  <si>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</si>
  <si>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</si>
  <si>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</si>
  <si>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</si>
  <si>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</si>
  <si>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</si>
  <si>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</si>
  <si>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</si>
  <si>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</si>
  <si>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</si>
  <si>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</si>
  <si>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</si>
  <si>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</si>
  <si>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</si>
  <si>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</si>
  <si>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</si>
  <si>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</si>
  <si>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</si>
  <si>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U)</t>
  </si>
  <si>
    <t>V)</t>
  </si>
  <si>
    <t>W)</t>
  </si>
  <si>
    <t>X)</t>
  </si>
  <si>
    <t>Y)</t>
  </si>
  <si>
    <t>Z)</t>
  </si>
  <si>
    <t>I0</t>
  </si>
  <si>
    <t>INSTANCE</t>
  </si>
  <si>
    <t>R1/min</t>
  </si>
  <si>
    <t>R2/min</t>
  </si>
  <si>
    <t>Rp/min</t>
  </si>
  <si>
    <t>Q5</t>
  </si>
  <si>
    <t>Q6</t>
  </si>
  <si>
    <t>Q7</t>
  </si>
  <si>
    <t>Average R</t>
  </si>
  <si>
    <t>Average I</t>
  </si>
  <si>
    <t>Average T</t>
  </si>
  <si>
    <t>NetR1(Start-End)</t>
  </si>
  <si>
    <t>NetR2(afterEnd)</t>
  </si>
  <si>
    <t>Mins(Star-End)</t>
  </si>
  <si>
    <t>Net R2 after 10</t>
  </si>
  <si>
    <t>On the morning after Thanksgiving, one of the busiest days of the year, the store opened its doors at</t>
  </si>
  <si>
    <t xml:space="preserve">From </t>
  </si>
  <si>
    <t>to</t>
  </si>
  <si>
    <t>, new customers arrive at the rate of</t>
  </si>
  <si>
    <t xml:space="preserve">After </t>
  </si>
  <si>
    <t>, the rate reduces to</t>
  </si>
  <si>
    <t>.How long should he expect to wait?</t>
  </si>
  <si>
    <t xml:space="preserve">c) Rachel does not want to wait more than </t>
  </si>
  <si>
    <t>Wants To Wait</t>
  </si>
  <si>
    <t>I at arrival</t>
  </si>
  <si>
    <t>ElapsedTime</t>
  </si>
  <si>
    <t>Start</t>
  </si>
  <si>
    <t>End</t>
  </si>
  <si>
    <t>Imax</t>
  </si>
  <si>
    <t>Empty</t>
  </si>
  <si>
    <t>Jacob  arrived</t>
  </si>
  <si>
    <t>When I</t>
  </si>
  <si>
    <t>Before</t>
  </si>
  <si>
    <t xml:space="preserve"> minutes.  When should she show up (in terms of the number of people in the line)?</t>
  </si>
  <si>
    <t xml:space="preserve">d) Rachel does not want to wait more than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</si>
</sst>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h:mm\ AM/PM;@"/>
    <numFmt numFmtId="165" formatCode="hh:mm"/>
    <numFmt numFmtId="166" formatCode="0.000"/>
  </numFmts>
  <fonts count="1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2"/>
      <color indexed="8"/>
      <name val="Times New Roman"/>
      <family val="1"/>
    </font>
    <font>
      <sz val="12"/>
      <name val="Book Antiqua"/>
      <family val="1"/>
    </font>
    <font>
      <sz val="12"/>
      <name val="Calibri"/>
      <family val="2"/>
    </font>
    <font>
      <sz val="12"/>
      <name val="Times New Roman"/>
      <family val="1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2"/>
      <color indexed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ill="1"/>
    <xf numFmtId="0" fontId="4" fillId="9" borderId="2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6" borderId="0" xfId="0" applyNumberFormat="1" applyFill="1" applyBorder="1" applyAlignment="1">
      <alignment horizontal="center"/>
    </xf>
    <xf numFmtId="0" fontId="5" fillId="6" borderId="0" xfId="0" applyNumberFormat="1" applyFont="1" applyFill="1" applyBorder="1" applyAlignment="1">
      <alignment horizontal="center"/>
    </xf>
    <xf numFmtId="0" fontId="0" fillId="6" borderId="11" xfId="0" applyNumberForma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11" borderId="0" xfId="0" applyNumberFormat="1" applyFill="1" applyBorder="1" applyAlignment="1">
      <alignment horizontal="center"/>
    </xf>
    <xf numFmtId="18" fontId="0" fillId="10" borderId="0" xfId="0" applyNumberFormat="1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18" fontId="0" fillId="6" borderId="0" xfId="0" applyNumberFormat="1" applyFont="1" applyFill="1" applyBorder="1" applyAlignment="1">
      <alignment horizontal="center"/>
    </xf>
    <xf numFmtId="0" fontId="0" fillId="7" borderId="0" xfId="0" applyNumberFormat="1" applyFont="1" applyFill="1" applyBorder="1" applyAlignment="1">
      <alignment horizontal="center"/>
    </xf>
    <xf numFmtId="0" fontId="0" fillId="8" borderId="0" xfId="0" applyNumberFormat="1" applyFont="1" applyFill="1" applyBorder="1" applyAlignment="1">
      <alignment horizontal="center"/>
    </xf>
    <xf numFmtId="0" fontId="6" fillId="8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8" fontId="0" fillId="0" borderId="0" xfId="0" applyNumberFormat="1"/>
    <xf numFmtId="18" fontId="0" fillId="6" borderId="11" xfId="0" applyNumberFormat="1" applyFont="1" applyFill="1" applyBorder="1" applyAlignment="1">
      <alignment horizontal="center"/>
    </xf>
    <xf numFmtId="0" fontId="0" fillId="7" borderId="11" xfId="0" applyNumberFormat="1" applyFont="1" applyFill="1" applyBorder="1" applyAlignment="1">
      <alignment horizontal="center"/>
    </xf>
    <xf numFmtId="0" fontId="0" fillId="8" borderId="11" xfId="0" applyNumberFormat="1" applyFont="1" applyFill="1" applyBorder="1" applyAlignment="1">
      <alignment horizontal="center"/>
    </xf>
    <xf numFmtId="18" fontId="0" fillId="10" borderId="11" xfId="0" applyNumberForma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8" fontId="7" fillId="9" borderId="7" xfId="0" applyNumberFormat="1" applyFont="1" applyFill="1" applyBorder="1" applyAlignment="1">
      <alignment horizontal="center"/>
    </xf>
    <xf numFmtId="18" fontId="7" fillId="9" borderId="10" xfId="0" applyNumberFormat="1" applyFont="1" applyFill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0" fontId="5" fillId="11" borderId="8" xfId="0" applyNumberFormat="1" applyFont="1" applyFill="1" applyBorder="1" applyAlignment="1">
      <alignment horizontal="center"/>
    </xf>
    <xf numFmtId="0" fontId="5" fillId="11" borderId="12" xfId="0" applyNumberFormat="1" applyFont="1" applyFill="1" applyBorder="1" applyAlignment="1">
      <alignment horizontal="center"/>
    </xf>
    <xf numFmtId="0" fontId="8" fillId="11" borderId="8" xfId="0" applyNumberFormat="1" applyFont="1" applyFill="1" applyBorder="1" applyAlignment="1">
      <alignment horizontal="center"/>
    </xf>
    <xf numFmtId="0" fontId="1" fillId="0" borderId="0" xfId="1"/>
    <xf numFmtId="0" fontId="1" fillId="0" borderId="0" xfId="1" applyFill="1"/>
    <xf numFmtId="0" fontId="1" fillId="0" borderId="0" xfId="1" applyNumberFormat="1" applyFill="1" applyBorder="1" applyAlignment="1">
      <alignment horizontal="center"/>
    </xf>
    <xf numFmtId="0" fontId="9" fillId="0" borderId="0" xfId="1" applyFont="1" applyAlignment="1">
      <alignment vertical="center"/>
    </xf>
    <xf numFmtId="18" fontId="1" fillId="0" borderId="0" xfId="1" applyNumberFormat="1"/>
    <xf numFmtId="1" fontId="1" fillId="0" borderId="0" xfId="1" applyNumberFormat="1" applyFill="1" applyBorder="1" applyAlignment="1">
      <alignment horizontal="center"/>
    </xf>
    <xf numFmtId="0" fontId="10" fillId="0" borderId="0" xfId="1" applyFont="1"/>
    <xf numFmtId="0" fontId="1" fillId="11" borderId="0" xfId="1" applyNumberFormat="1" applyFill="1" applyBorder="1" applyAlignment="1">
      <alignment horizontal="center"/>
    </xf>
    <xf numFmtId="1" fontId="1" fillId="0" borderId="0" xfId="1" applyNumberFormat="1" applyFont="1" applyFill="1" applyBorder="1" applyAlignment="1">
      <alignment horizontal="center"/>
    </xf>
    <xf numFmtId="1" fontId="1" fillId="10" borderId="0" xfId="1" applyNumberFormat="1" applyFill="1" applyBorder="1" applyAlignment="1">
      <alignment horizontal="center"/>
    </xf>
    <xf numFmtId="0" fontId="4" fillId="9" borderId="7" xfId="1" applyFont="1" applyFill="1" applyBorder="1" applyAlignment="1">
      <alignment horizontal="center"/>
    </xf>
    <xf numFmtId="1" fontId="1" fillId="6" borderId="0" xfId="1" applyNumberFormat="1" applyFont="1" applyFill="1" applyBorder="1" applyAlignment="1">
      <alignment horizontal="center"/>
    </xf>
    <xf numFmtId="0" fontId="4" fillId="9" borderId="2" xfId="1" applyFont="1" applyFill="1" applyBorder="1" applyAlignment="1">
      <alignment horizontal="center"/>
    </xf>
    <xf numFmtId="0" fontId="1" fillId="6" borderId="0" xfId="1" applyNumberFormat="1" applyFill="1" applyBorder="1" applyAlignment="1">
      <alignment horizontal="center"/>
    </xf>
    <xf numFmtId="0" fontId="1" fillId="8" borderId="0" xfId="1" applyNumberFormat="1" applyFill="1" applyBorder="1" applyAlignment="1">
      <alignment horizontal="center"/>
    </xf>
    <xf numFmtId="0" fontId="1" fillId="7" borderId="0" xfId="1" applyNumberFormat="1" applyFill="1" applyBorder="1" applyAlignment="1">
      <alignment horizontal="center"/>
    </xf>
    <xf numFmtId="0" fontId="11" fillId="0" borderId="0" xfId="1" applyFont="1"/>
    <xf numFmtId="1" fontId="1" fillId="3" borderId="0" xfId="1" applyNumberFormat="1" applyFill="1" applyBorder="1" applyAlignment="1">
      <alignment horizontal="center"/>
    </xf>
    <xf numFmtId="0" fontId="9" fillId="5" borderId="0" xfId="1" applyFont="1" applyFill="1" applyAlignment="1">
      <alignment vertical="center"/>
    </xf>
    <xf numFmtId="0" fontId="12" fillId="0" borderId="0" xfId="1" applyFont="1"/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/>
    <xf numFmtId="0" fontId="4" fillId="9" borderId="10" xfId="1" applyFont="1" applyFill="1" applyBorder="1" applyAlignment="1">
      <alignment horizontal="center"/>
    </xf>
    <xf numFmtId="0" fontId="4" fillId="9" borderId="1" xfId="1" applyFont="1" applyFill="1" applyBorder="1" applyAlignment="1">
      <alignment horizontal="center"/>
    </xf>
    <xf numFmtId="1" fontId="4" fillId="9" borderId="7" xfId="1" applyNumberFormat="1" applyFont="1" applyFill="1" applyBorder="1" applyAlignment="1">
      <alignment horizontal="center"/>
    </xf>
    <xf numFmtId="1" fontId="1" fillId="0" borderId="0" xfId="1" applyNumberFormat="1"/>
    <xf numFmtId="0" fontId="13" fillId="5" borderId="3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/>
    </xf>
    <xf numFmtId="0" fontId="14" fillId="6" borderId="4" xfId="1" applyFont="1" applyFill="1" applyBorder="1" applyAlignment="1">
      <alignment horizontal="center"/>
    </xf>
    <xf numFmtId="0" fontId="14" fillId="7" borderId="5" xfId="1" applyFont="1" applyFill="1" applyBorder="1" applyAlignment="1">
      <alignment horizontal="center"/>
    </xf>
    <xf numFmtId="0" fontId="14" fillId="12" borderId="4" xfId="1" applyFont="1" applyFill="1" applyBorder="1" applyAlignment="1">
      <alignment horizontal="center"/>
    </xf>
    <xf numFmtId="0" fontId="14" fillId="13" borderId="4" xfId="1" applyFont="1" applyFill="1" applyBorder="1" applyAlignment="1">
      <alignment horizontal="center"/>
    </xf>
    <xf numFmtId="1" fontId="14" fillId="3" borderId="13" xfId="1" applyNumberFormat="1" applyFont="1" applyFill="1" applyBorder="1" applyAlignment="1">
      <alignment horizontal="center"/>
    </xf>
    <xf numFmtId="0" fontId="14" fillId="0" borderId="4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7" fillId="9" borderId="1" xfId="1" applyFont="1" applyFill="1" applyBorder="1" applyAlignment="1">
      <alignment horizontal="center"/>
    </xf>
    <xf numFmtId="1" fontId="14" fillId="0" borderId="0" xfId="1" applyNumberFormat="1" applyFont="1" applyFill="1" applyBorder="1" applyAlignment="1">
      <alignment horizontal="center"/>
    </xf>
    <xf numFmtId="0" fontId="14" fillId="0" borderId="0" xfId="1" applyNumberFormat="1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1" fontId="7" fillId="9" borderId="7" xfId="1" applyNumberFormat="1" applyFont="1" applyFill="1" applyBorder="1" applyAlignment="1">
      <alignment horizontal="center"/>
    </xf>
    <xf numFmtId="0" fontId="7" fillId="9" borderId="7" xfId="1" applyFont="1" applyFill="1" applyBorder="1" applyAlignment="1">
      <alignment horizontal="center"/>
    </xf>
    <xf numFmtId="1" fontId="14" fillId="0" borderId="11" xfId="1" applyNumberFormat="1" applyFont="1" applyFill="1" applyBorder="1" applyAlignment="1">
      <alignment horizontal="center"/>
    </xf>
    <xf numFmtId="0" fontId="14" fillId="0" borderId="11" xfId="1" applyNumberFormat="1" applyFont="1" applyFill="1" applyBorder="1" applyAlignment="1">
      <alignment horizontal="center"/>
    </xf>
    <xf numFmtId="1" fontId="6" fillId="0" borderId="11" xfId="1" applyNumberFormat="1" applyFont="1" applyFill="1" applyBorder="1" applyAlignment="1">
      <alignment horizontal="center"/>
    </xf>
    <xf numFmtId="1" fontId="6" fillId="0" borderId="11" xfId="1" applyNumberFormat="1" applyFont="1" applyBorder="1" applyAlignment="1">
      <alignment horizontal="center"/>
    </xf>
    <xf numFmtId="0" fontId="6" fillId="0" borderId="11" xfId="1" applyNumberFormat="1" applyFont="1" applyBorder="1" applyAlignment="1">
      <alignment horizontal="center"/>
    </xf>
    <xf numFmtId="0" fontId="7" fillId="9" borderId="10" xfId="1" applyFont="1" applyFill="1" applyBorder="1" applyAlignment="1">
      <alignment horizontal="center"/>
    </xf>
    <xf numFmtId="1" fontId="5" fillId="3" borderId="13" xfId="1" applyNumberFormat="1" applyFont="1" applyFill="1" applyBorder="1" applyAlignment="1">
      <alignment horizontal="center"/>
    </xf>
    <xf numFmtId="0" fontId="5" fillId="6" borderId="0" xfId="1" applyNumberFormat="1" applyFont="1" applyFill="1" applyBorder="1" applyAlignment="1">
      <alignment horizontal="center"/>
    </xf>
    <xf numFmtId="1" fontId="5" fillId="3" borderId="6" xfId="1" applyNumberFormat="1" applyFont="1" applyFill="1" applyBorder="1" applyAlignment="1">
      <alignment horizontal="center"/>
    </xf>
    <xf numFmtId="0" fontId="5" fillId="7" borderId="8" xfId="1" applyNumberFormat="1" applyFont="1" applyFill="1" applyBorder="1" applyAlignment="1">
      <alignment horizontal="center"/>
    </xf>
    <xf numFmtId="0" fontId="15" fillId="5" borderId="6" xfId="1" applyFont="1" applyFill="1" applyBorder="1" applyAlignment="1">
      <alignment horizontal="center" vertical="center"/>
    </xf>
    <xf numFmtId="0" fontId="5" fillId="12" borderId="0" xfId="1" applyNumberFormat="1" applyFont="1" applyFill="1" applyBorder="1" applyAlignment="1">
      <alignment horizontal="center"/>
    </xf>
    <xf numFmtId="0" fontId="5" fillId="13" borderId="0" xfId="1" applyNumberFormat="1" applyFont="1" applyFill="1" applyBorder="1" applyAlignment="1">
      <alignment horizontal="center"/>
    </xf>
    <xf numFmtId="0" fontId="15" fillId="5" borderId="9" xfId="1" applyFont="1" applyFill="1" applyBorder="1" applyAlignment="1">
      <alignment horizontal="center" vertical="center"/>
    </xf>
    <xf numFmtId="1" fontId="5" fillId="6" borderId="14" xfId="1" applyNumberFormat="1" applyFont="1" applyFill="1" applyBorder="1" applyAlignment="1">
      <alignment horizontal="center"/>
    </xf>
    <xf numFmtId="0" fontId="5" fillId="7" borderId="15" xfId="1" applyNumberFormat="1" applyFont="1" applyFill="1" applyBorder="1" applyAlignment="1">
      <alignment horizontal="center"/>
    </xf>
    <xf numFmtId="1" fontId="5" fillId="6" borderId="0" xfId="1" applyNumberFormat="1" applyFont="1" applyFill="1" applyBorder="1" applyAlignment="1">
      <alignment horizontal="center"/>
    </xf>
    <xf numFmtId="1" fontId="5" fillId="3" borderId="9" xfId="1" applyNumberFormat="1" applyFont="1" applyFill="1" applyBorder="1" applyAlignment="1">
      <alignment horizontal="center"/>
    </xf>
    <xf numFmtId="1" fontId="5" fillId="6" borderId="11" xfId="1" applyNumberFormat="1" applyFont="1" applyFill="1" applyBorder="1" applyAlignment="1">
      <alignment horizontal="center"/>
    </xf>
    <xf numFmtId="0" fontId="5" fillId="7" borderId="12" xfId="1" applyNumberFormat="1" applyFont="1" applyFill="1" applyBorder="1" applyAlignment="1">
      <alignment horizontal="center"/>
    </xf>
    <xf numFmtId="0" fontId="5" fillId="12" borderId="11" xfId="1" applyNumberFormat="1" applyFont="1" applyFill="1" applyBorder="1" applyAlignment="1">
      <alignment horizontal="center"/>
    </xf>
    <xf numFmtId="0" fontId="5" fillId="13" borderId="11" xfId="1" applyNumberFormat="1" applyFont="1" applyFill="1" applyBorder="1" applyAlignment="1">
      <alignment horizontal="center"/>
    </xf>
    <xf numFmtId="0" fontId="5" fillId="6" borderId="11" xfId="1" applyNumberFormat="1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3" fillId="5" borderId="3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18" fontId="5" fillId="10" borderId="0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14" fillId="0" borderId="0" xfId="0" applyFont="1" applyFill="1"/>
    <xf numFmtId="166" fontId="0" fillId="0" borderId="0" xfId="0" applyNumberFormat="1"/>
    <xf numFmtId="0" fontId="1" fillId="0" borderId="0" xfId="0" applyNumberFormat="1" applyFont="1" applyFill="1" applyBorder="1"/>
    <xf numFmtId="0" fontId="5" fillId="0" borderId="4" xfId="0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166" fontId="3" fillId="9" borderId="7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6" fontId="3" fillId="9" borderId="10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0" fillId="0" borderId="0" xfId="0" applyFont="1"/>
    <xf numFmtId="164" fontId="13" fillId="3" borderId="0" xfId="0" applyNumberFormat="1" applyFont="1" applyFill="1" applyBorder="1" applyAlignment="1">
      <alignment horizontal="center"/>
    </xf>
    <xf numFmtId="0" fontId="13" fillId="0" borderId="0" xfId="0" applyFont="1"/>
    <xf numFmtId="164" fontId="13" fillId="4" borderId="0" xfId="0" applyNumberFormat="1" applyFont="1" applyFill="1" applyBorder="1" applyAlignment="1">
      <alignment horizontal="center"/>
    </xf>
    <xf numFmtId="18" fontId="13" fillId="6" borderId="0" xfId="0" applyNumberFormat="1" applyFont="1" applyFill="1" applyBorder="1" applyAlignment="1">
      <alignment horizontal="center"/>
    </xf>
    <xf numFmtId="0" fontId="13" fillId="7" borderId="0" xfId="0" applyNumberFormat="1" applyFont="1" applyFill="1" applyBorder="1" applyAlignment="1">
      <alignment horizontal="center"/>
    </xf>
    <xf numFmtId="0" fontId="13" fillId="8" borderId="0" xfId="0" applyNumberFormat="1" applyFont="1" applyFill="1" applyBorder="1" applyAlignment="1">
      <alignment horizontal="center"/>
    </xf>
    <xf numFmtId="0" fontId="13" fillId="6" borderId="0" xfId="0" applyNumberFormat="1" applyFont="1" applyFill="1" applyBorder="1" applyAlignment="1">
      <alignment horizontal="center"/>
    </xf>
    <xf numFmtId="18" fontId="13" fillId="10" borderId="0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4" fontId="0" fillId="3" borderId="6" xfId="0" applyNumberFormat="1" applyFont="1" applyFill="1" applyBorder="1" applyAlignment="1">
      <alignment horizontal="center"/>
    </xf>
    <xf numFmtId="18" fontId="0" fillId="3" borderId="6" xfId="0" applyNumberFormat="1" applyFont="1" applyFill="1" applyBorder="1" applyAlignment="1">
      <alignment horizontal="center"/>
    </xf>
    <xf numFmtId="18" fontId="0" fillId="3" borderId="9" xfId="0" applyNumberFormat="1" applyFont="1" applyFill="1" applyBorder="1" applyAlignment="1">
      <alignment horizontal="center"/>
    </xf>
    <xf numFmtId="1" fontId="13" fillId="5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1" fontId="4" fillId="9" borderId="7" xfId="0" applyNumberFormat="1" applyFont="1" applyFill="1" applyBorder="1" applyAlignment="1">
      <alignment horizontal="center"/>
    </xf>
    <xf numFmtId="1" fontId="4" fillId="9" borderId="1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8" fontId="0" fillId="4" borderId="0" xfId="0" applyNumberFormat="1" applyFill="1" applyBorder="1" applyAlignment="1">
      <alignment horizontal="center"/>
    </xf>
    <xf numFmtId="18" fontId="0" fillId="9" borderId="0" xfId="0" applyNumberForma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center"/>
    </xf>
    <xf numFmtId="18" fontId="5" fillId="4" borderId="7" xfId="0" applyNumberFormat="1" applyFont="1" applyFill="1" applyBorder="1" applyAlignment="1">
      <alignment horizontal="center"/>
    </xf>
    <xf numFmtId="18" fontId="5" fillId="4" borderId="1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8" fontId="8" fillId="0" borderId="7" xfId="0" applyNumberFormat="1" applyFont="1" applyFill="1" applyBorder="1" applyAlignment="1">
      <alignment horizontal="center"/>
    </xf>
    <xf numFmtId="18" fontId="8" fillId="0" borderId="1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482600</xdr:colOff>
      <xdr:row>2</xdr:row>
      <xdr:rowOff>101600</xdr:rowOff>
    </xdr:from>
    <xdr:to>
      <xdr:col>23</xdr:col>
      <xdr:colOff>203200</xdr:colOff>
      <xdr:row>12</xdr:row>
      <xdr:rowOff>0</xdr:rowOff>
    </xdr:to>
    <xdr:pic>
      <xdr:nvPicPr>
        <xdr:cNvPr id="2049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95300"/>
          <a:ext cx="41021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@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6"/>
  <sheetViews>
    <sheetView tabSelected="1" zoomScale="75" workbookViewId="0">
      <selection activeCell="BE37" sqref="BE37"/>
    </sheetView>
  </sheetViews>
  <sheetFormatPr defaultColWidth="8.85546875" defaultRowHeight="15" x14ac:dyDescent="0.25"/>
  <cols>
    <col min="1" max="1" width="4.42578125" customWidth="1"/>
    <col min="2" max="2" width="4.7109375" customWidth="1"/>
    <col min="3" max="3" width="10.42578125" customWidth="1"/>
    <col min="4" max="5" width="10.28515625" customWidth="1"/>
    <col min="6" max="6" width="7.7109375" customWidth="1"/>
    <col min="7" max="7" width="8.7109375" customWidth="1"/>
    <col min="8" max="8" width="9.140625" customWidth="1"/>
    <col min="9" max="10" width="4.42578125" customWidth="1"/>
    <col min="11" max="11" width="9.85546875" customWidth="1"/>
    <col min="12" max="12" width="7.42578125" customWidth="1"/>
    <col min="13" max="14" width="4.42578125" customWidth="1"/>
    <col min="15" max="15" width="10.42578125" customWidth="1"/>
    <col min="16" max="16" width="10.7109375" customWidth="1"/>
    <col min="17" max="17" width="7" customWidth="1"/>
    <col min="18" max="18" width="8.7109375" customWidth="1"/>
    <col min="19" max="19" width="4.42578125" customWidth="1"/>
    <col min="20" max="20" width="7" customWidth="1"/>
    <col min="21" max="21" width="5.140625" customWidth="1"/>
    <col min="22" max="24" width="4.42578125" customWidth="1"/>
    <col min="25" max="25" width="7.7109375" customWidth="1"/>
    <col min="26" max="27" width="8.7109375" style="113" customWidth="1"/>
    <col min="28" max="28" width="9.85546875" customWidth="1"/>
    <col min="29" max="30" width="9.28515625" customWidth="1"/>
    <col min="31" max="31" width="7.28515625" customWidth="1"/>
    <col min="32" max="32" width="8" customWidth="1"/>
    <col min="33" max="33" width="13.140625" customWidth="1"/>
    <col min="34" max="34" width="14.85546875" customWidth="1"/>
    <col min="35" max="35" width="9.85546875" customWidth="1"/>
    <col min="36" max="36" width="15.7109375" customWidth="1"/>
    <col min="37" max="37" width="13.7109375" customWidth="1"/>
    <col min="38" max="38" width="7.85546875" customWidth="1"/>
    <col min="39" max="39" width="14" customWidth="1"/>
    <col min="40" max="40" width="15.42578125" customWidth="1"/>
    <col min="41" max="41" width="9.140625" bestFit="1" customWidth="1"/>
    <col min="42" max="42" width="7.42578125" customWidth="1"/>
    <col min="43" max="43" width="11" customWidth="1"/>
    <col min="44" max="44" width="15.28515625" customWidth="1"/>
    <col min="45" max="46" width="13.140625" customWidth="1"/>
    <col min="47" max="47" width="12" customWidth="1"/>
    <col min="48" max="48" width="14.85546875" customWidth="1"/>
    <col min="49" max="49" width="7.7109375" customWidth="1"/>
    <col min="50" max="50" width="10.7109375" customWidth="1"/>
    <col min="51" max="51" width="14.28515625" style="2" bestFit="1" customWidth="1"/>
    <col min="52" max="52" width="9.7109375" customWidth="1"/>
    <col min="53" max="53" width="10.140625" customWidth="1"/>
    <col min="54" max="54" width="9.7109375" customWidth="1"/>
    <col min="55" max="57" width="10.7109375" customWidth="1"/>
    <col min="58" max="79" width="4.42578125" customWidth="1"/>
  </cols>
  <sheetData>
    <row r="1" spans="1:57" ht="16.5" thickBot="1" x14ac:dyDescent="0.3">
      <c r="A1" s="1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12"/>
      <c r="AA1" s="112"/>
      <c r="AB1" s="1"/>
      <c r="AC1" s="1"/>
      <c r="AD1" s="1"/>
      <c r="AE1" s="1"/>
      <c r="AF1" s="11" t="s">
        <v>100</v>
      </c>
      <c r="AG1" s="11"/>
      <c r="AH1" s="12">
        <v>1</v>
      </c>
      <c r="AI1" s="1"/>
      <c r="AJ1" s="2"/>
      <c r="AK1" s="2"/>
      <c r="AL1" s="2"/>
      <c r="AM1" s="25"/>
      <c r="AN1" s="25"/>
      <c r="AP1" s="1"/>
      <c r="AQ1" s="1"/>
      <c r="AR1" s="1"/>
      <c r="AS1" s="1"/>
      <c r="AT1" s="1"/>
    </row>
    <row r="2" spans="1:57" ht="15.75" x14ac:dyDescent="0.25">
      <c r="A2" s="1" t="s">
        <v>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12"/>
      <c r="AA2" s="112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57" ht="15.75" x14ac:dyDescent="0.25">
      <c r="A3" s="1" t="s">
        <v>114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35">
        <f>VLOOKUP($AH$1,$X$10:$BE$35,3)</f>
        <v>0.29166666666666669</v>
      </c>
      <c r="Q3" s="1"/>
      <c r="R3" s="1"/>
      <c r="S3" s="1"/>
      <c r="T3" s="136"/>
      <c r="AB3" s="113"/>
      <c r="AQ3" s="1"/>
      <c r="AR3" s="1"/>
      <c r="AS3" s="1"/>
      <c r="AT3" s="1"/>
    </row>
    <row r="4" spans="1:57" ht="16.5" thickBot="1" x14ac:dyDescent="0.3">
      <c r="A4" s="1" t="s">
        <v>7</v>
      </c>
      <c r="B4" s="1"/>
      <c r="C4" s="1"/>
      <c r="D4" s="1"/>
      <c r="E4" s="137">
        <f>VLOOKUP($AH$1,$X$10:$AH$35,4)</f>
        <v>0.25</v>
      </c>
      <c r="F4" s="1" t="s">
        <v>8</v>
      </c>
      <c r="G4" s="1"/>
      <c r="H4" s="1"/>
      <c r="I4" s="1"/>
      <c r="J4" s="1"/>
      <c r="K4" s="1"/>
      <c r="L4" s="147">
        <f>VLOOKUP($AH$1,$X$10:$AH$35,5)</f>
        <v>120</v>
      </c>
      <c r="M4" s="1" t="s">
        <v>59</v>
      </c>
      <c r="N4" s="1"/>
      <c r="O4" s="1"/>
      <c r="P4" s="1"/>
      <c r="Q4" s="136"/>
      <c r="R4" s="136"/>
      <c r="S4" s="1"/>
      <c r="T4" s="136"/>
      <c r="U4" s="133"/>
      <c r="V4" s="1"/>
      <c r="W4" s="1"/>
      <c r="X4" s="1"/>
      <c r="Y4" s="1"/>
      <c r="AB4" s="113"/>
      <c r="AQ4" s="1"/>
      <c r="AR4" s="1"/>
      <c r="AS4" s="1"/>
      <c r="AT4" s="1"/>
    </row>
    <row r="5" spans="1:57" ht="16.5" thickBot="1" x14ac:dyDescent="0.3">
      <c r="A5" s="1" t="s">
        <v>115</v>
      </c>
      <c r="B5" s="1"/>
      <c r="C5" s="149">
        <f>O3</f>
        <v>0.29166666666666669</v>
      </c>
      <c r="D5" s="1" t="s">
        <v>116</v>
      </c>
      <c r="E5" s="138">
        <f>VLOOKUP($AH$1,$X$10:$BE$35,6)</f>
        <v>0.375</v>
      </c>
      <c r="F5" s="1" t="s">
        <v>117</v>
      </c>
      <c r="G5" s="1"/>
      <c r="H5" s="1"/>
      <c r="I5" s="1"/>
      <c r="J5" s="136"/>
      <c r="K5" s="136"/>
      <c r="L5" s="139">
        <f>VLOOKUP($AH$1,$X$10:$AH$35,7)</f>
        <v>5</v>
      </c>
      <c r="M5" s="1" t="s">
        <v>60</v>
      </c>
      <c r="N5" s="136"/>
      <c r="O5" s="1"/>
      <c r="P5" s="136"/>
      <c r="Q5" s="136"/>
      <c r="R5" s="1"/>
      <c r="S5" s="136"/>
      <c r="T5" s="136"/>
      <c r="U5" s="1"/>
      <c r="V5" s="1"/>
      <c r="W5" s="1"/>
      <c r="X5" s="1"/>
      <c r="Y5" s="1"/>
      <c r="Z5" s="112"/>
      <c r="AA5" s="112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57" ht="15.75" x14ac:dyDescent="0.25">
      <c r="A6" s="1" t="s">
        <v>118</v>
      </c>
      <c r="B6" s="1"/>
      <c r="C6" s="16">
        <f>E5</f>
        <v>0.375</v>
      </c>
      <c r="D6" s="1" t="s">
        <v>119</v>
      </c>
      <c r="E6" s="1"/>
      <c r="F6" s="1"/>
      <c r="G6" s="140">
        <f>VLOOKUP($AH$1,$X$10:$AH$35,8)</f>
        <v>2</v>
      </c>
      <c r="H6" s="1" t="s">
        <v>61</v>
      </c>
      <c r="I6" s="1"/>
      <c r="J6" s="1"/>
      <c r="K6" s="1"/>
      <c r="L6" s="1"/>
      <c r="M6" s="1"/>
      <c r="N6" s="1"/>
      <c r="O6" s="1"/>
      <c r="P6" s="141">
        <f>VLOOKUP($AH$1,$X$10:$AH$35,9)</f>
        <v>4</v>
      </c>
      <c r="Q6" s="1" t="s">
        <v>60</v>
      </c>
      <c r="R6" s="136"/>
      <c r="T6" s="136"/>
      <c r="U6" s="1"/>
      <c r="W6" s="1"/>
      <c r="X6" s="1"/>
      <c r="Y6" s="1"/>
      <c r="Z6" s="112"/>
      <c r="AA6" s="112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57" ht="16.5" thickBot="1" x14ac:dyDescent="0.3">
      <c r="A7" s="1"/>
      <c r="B7" s="1"/>
      <c r="C7" s="1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AE7" s="2"/>
      <c r="AP7" s="2"/>
      <c r="AR7" s="2"/>
      <c r="AS7" s="2"/>
      <c r="AT7" s="2"/>
    </row>
    <row r="8" spans="1:57" ht="16.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Z8" s="134"/>
      <c r="AJ8" s="2"/>
      <c r="AK8" s="2"/>
      <c r="AL8" s="3" t="s">
        <v>68</v>
      </c>
      <c r="AM8" s="2"/>
      <c r="AN8" s="2"/>
      <c r="AP8" s="3" t="s">
        <v>69</v>
      </c>
      <c r="AQ8" s="2"/>
      <c r="AR8" s="2"/>
      <c r="AS8" s="2"/>
      <c r="AT8" s="148"/>
      <c r="AU8" s="3" t="s">
        <v>70</v>
      </c>
      <c r="AX8" s="3" t="s">
        <v>1</v>
      </c>
      <c r="AY8"/>
      <c r="AZ8" s="2"/>
      <c r="BA8" s="2"/>
      <c r="BB8" s="2"/>
      <c r="BC8" s="132" t="s">
        <v>104</v>
      </c>
      <c r="BD8" s="132" t="s">
        <v>105</v>
      </c>
      <c r="BE8" s="132" t="s">
        <v>106</v>
      </c>
    </row>
    <row r="9" spans="1:57" ht="16.5" thickBot="1" x14ac:dyDescent="0.3">
      <c r="A9" s="1" t="s">
        <v>62</v>
      </c>
      <c r="B9" s="1"/>
      <c r="C9" s="1"/>
      <c r="D9" s="1"/>
      <c r="E9" s="1"/>
      <c r="F9" s="1"/>
      <c r="G9" s="138">
        <f>VLOOKUP($AH$1,$X$10:$AI$35,6)</f>
        <v>0.375</v>
      </c>
      <c r="H9" s="1" t="s">
        <v>63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Y9" t="s">
        <v>71</v>
      </c>
      <c r="Z9" s="143" t="s">
        <v>125</v>
      </c>
      <c r="AA9" s="155" t="s">
        <v>131</v>
      </c>
      <c r="AB9" s="114" t="s">
        <v>99</v>
      </c>
      <c r="AC9" s="7" t="s">
        <v>126</v>
      </c>
      <c r="AD9" s="5" t="s">
        <v>101</v>
      </c>
      <c r="AE9" s="6" t="s">
        <v>102</v>
      </c>
      <c r="AF9" s="7" t="s">
        <v>103</v>
      </c>
      <c r="AG9" s="19" t="s">
        <v>129</v>
      </c>
      <c r="AH9" s="20" t="s">
        <v>122</v>
      </c>
      <c r="AI9" s="159" t="s">
        <v>128</v>
      </c>
      <c r="AJ9" s="35" t="s">
        <v>110</v>
      </c>
      <c r="AK9" s="131" t="s">
        <v>112</v>
      </c>
      <c r="AL9" s="4" t="s">
        <v>64</v>
      </c>
      <c r="AM9" s="35" t="s">
        <v>124</v>
      </c>
      <c r="AN9" s="131" t="s">
        <v>111</v>
      </c>
      <c r="AO9" s="35" t="s">
        <v>123</v>
      </c>
      <c r="AP9" s="4" t="s">
        <v>72</v>
      </c>
      <c r="AQ9" s="8" t="s">
        <v>127</v>
      </c>
      <c r="AR9" s="8" t="s">
        <v>113</v>
      </c>
      <c r="AS9" s="8" t="s">
        <v>9</v>
      </c>
      <c r="AT9" s="8" t="s">
        <v>10</v>
      </c>
      <c r="AU9" s="4" t="s">
        <v>130</v>
      </c>
      <c r="AV9" s="8" t="s">
        <v>3</v>
      </c>
      <c r="AW9" s="8" t="s">
        <v>4</v>
      </c>
      <c r="AX9" s="4" t="s">
        <v>2</v>
      </c>
      <c r="AY9" s="123" t="s">
        <v>56</v>
      </c>
      <c r="AZ9" s="123" t="s">
        <v>55</v>
      </c>
      <c r="BA9" s="123" t="s">
        <v>53</v>
      </c>
      <c r="BB9" s="123" t="s">
        <v>54</v>
      </c>
      <c r="BC9" s="126" t="s">
        <v>108</v>
      </c>
      <c r="BD9" s="126" t="s">
        <v>107</v>
      </c>
      <c r="BE9" s="126" t="s">
        <v>109</v>
      </c>
    </row>
    <row r="10" spans="1:57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X10">
        <v>1</v>
      </c>
      <c r="Y10" t="s">
        <v>73</v>
      </c>
      <c r="Z10" s="144">
        <v>0.29166666666666669</v>
      </c>
      <c r="AA10" s="156">
        <v>0.25</v>
      </c>
      <c r="AB10" s="115">
        <v>120</v>
      </c>
      <c r="AC10" s="21">
        <v>0.375</v>
      </c>
      <c r="AD10" s="22">
        <v>5</v>
      </c>
      <c r="AE10" s="23">
        <v>2</v>
      </c>
      <c r="AF10" s="13">
        <v>4</v>
      </c>
      <c r="AG10" s="117">
        <v>0.3888888888888889</v>
      </c>
      <c r="AH10" s="45">
        <v>15</v>
      </c>
      <c r="AI10" s="160">
        <f>AC10+AT10</f>
        <v>0.45833333333333331</v>
      </c>
      <c r="AJ10" s="36">
        <f>AD10-AF10</f>
        <v>1</v>
      </c>
      <c r="AK10" s="41">
        <f t="shared" ref="AK10:AK35" si="0">24*60*(AC10-Z10)</f>
        <v>119.99999999999997</v>
      </c>
      <c r="AL10" s="150">
        <f>AB10+AK10</f>
        <v>239.99999999999997</v>
      </c>
      <c r="AM10" s="41">
        <f t="shared" ref="AM10:AM35" si="1">24*60*(AG10-Z10)-AK10</f>
        <v>20</v>
      </c>
      <c r="AN10" s="41">
        <f>AE10-AF10</f>
        <v>-2</v>
      </c>
      <c r="AO10" s="118">
        <f>AB10+(AJ10*AK10)+IF(AM10&gt;=0,(AN10*AM10),(AJ10*AM10))</f>
        <v>199.99999999999997</v>
      </c>
      <c r="AP10" s="9">
        <f>AO10/AF10</f>
        <v>49.999999999999993</v>
      </c>
      <c r="AQ10" s="41">
        <f t="shared" ref="AQ10:AQ35" si="2">24*60*(AC10-Z10)*AJ10+AB10</f>
        <v>239.99999999999997</v>
      </c>
      <c r="AR10" s="10">
        <f>AE10-AF10</f>
        <v>-2</v>
      </c>
      <c r="AS10" s="10">
        <f>-AQ10/AR10</f>
        <v>119.99999999999999</v>
      </c>
      <c r="AT10" s="26">
        <f>TIME(INT(AS10/60),AS10-60*INT(AS10/60),0)</f>
        <v>8.3333333333333329E-2</v>
      </c>
      <c r="AU10" s="9">
        <f>AF10*AH10</f>
        <v>60</v>
      </c>
      <c r="AV10" s="36">
        <f t="shared" ref="AV10:AV35" si="3">-(AQ10-AU10)/AR10</f>
        <v>89.999999999999986</v>
      </c>
      <c r="AW10" s="26">
        <f>TIME(INT(AV10/60),AV10-60*INT(AV10/60),0)</f>
        <v>6.25E-2</v>
      </c>
      <c r="AX10" s="39">
        <f t="shared" ref="AX10:AX35" si="4">AC10+AW10</f>
        <v>0.4375</v>
      </c>
      <c r="AY10" s="124">
        <f>24*60*(Z10-AA10)</f>
        <v>60.000000000000028</v>
      </c>
      <c r="AZ10" s="128">
        <f t="shared" ref="AZ10:AZ35" si="5">(0+AB10)/2</f>
        <v>60</v>
      </c>
      <c r="BA10" s="128">
        <f t="shared" ref="BA10:BA35" si="6">(AB10+AQ10)/2</f>
        <v>180</v>
      </c>
      <c r="BB10" s="128">
        <f t="shared" ref="BB10:BB35" si="7">(AQ10+0)/2</f>
        <v>119.99999999999999</v>
      </c>
      <c r="BC10" s="127">
        <f>(AZ10*AY10+BA10*AK10+BB10*AS10)/(AY10+AK10+AS10)</f>
        <v>132</v>
      </c>
      <c r="BD10" s="127">
        <f>(AB10+AD10*AK10+AE10*AS10)/(AK10+AY10+AS10)</f>
        <v>3.1999999999999997</v>
      </c>
      <c r="BE10" s="127">
        <f>BC10/BD10</f>
        <v>41.25</v>
      </c>
    </row>
    <row r="11" spans="1:57" ht="15.75" x14ac:dyDescent="0.25">
      <c r="A11" t="str">
        <f>Y10&amp;" "&amp; AL10 &amp;" customers."</f>
        <v>A) 240 customers.</v>
      </c>
      <c r="X11">
        <v>2</v>
      </c>
      <c r="Y11" t="s">
        <v>74</v>
      </c>
      <c r="Z11" s="145">
        <v>0.29166666666666669</v>
      </c>
      <c r="AA11" s="157">
        <v>0.27083333333333331</v>
      </c>
      <c r="AB11" s="115">
        <v>120</v>
      </c>
      <c r="AC11" s="21">
        <v>0.41666666666666669</v>
      </c>
      <c r="AD11" s="22">
        <v>5</v>
      </c>
      <c r="AE11" s="23">
        <v>2</v>
      </c>
      <c r="AF11" s="13">
        <v>4</v>
      </c>
      <c r="AG11" s="117">
        <v>0.47916666666666669</v>
      </c>
      <c r="AH11" s="43">
        <v>20</v>
      </c>
      <c r="AI11" s="160">
        <f t="shared" ref="AI11:AI35" si="8">AC11+AT11</f>
        <v>0.52083333333333337</v>
      </c>
      <c r="AJ11" s="36">
        <f t="shared" ref="AJ11:AJ35" si="9">AD11-AF11</f>
        <v>1</v>
      </c>
      <c r="AK11" s="41">
        <f t="shared" si="0"/>
        <v>180</v>
      </c>
      <c r="AL11" s="150">
        <f t="shared" ref="AL11:AL35" si="10">AB11+AK11</f>
        <v>300</v>
      </c>
      <c r="AM11" s="41">
        <f>24*60*(AG11-Z11)-AK11</f>
        <v>90</v>
      </c>
      <c r="AN11" s="41">
        <f>AE11-AF11</f>
        <v>-2</v>
      </c>
      <c r="AO11" s="118">
        <f>AB11+(AJ11*AK11)+IF(AM11&gt;=0,(AN11*AM11),(AJ11*AM11))</f>
        <v>120</v>
      </c>
      <c r="AP11" s="9">
        <f t="shared" ref="AP11:AP35" si="11">AO11/AF11</f>
        <v>30</v>
      </c>
      <c r="AQ11" s="41">
        <f t="shared" si="2"/>
        <v>300</v>
      </c>
      <c r="AR11" s="10">
        <f t="shared" ref="AR11:AR35" si="12">AE11-AF11</f>
        <v>-2</v>
      </c>
      <c r="AS11" s="10">
        <f t="shared" ref="AS11:AS35" si="13">-AQ11/AR11</f>
        <v>150</v>
      </c>
      <c r="AT11" s="26">
        <f t="shared" ref="AT11:AT35" si="14">TIME(INT(AS11/60),AS11-60*INT(AS11/60),0)</f>
        <v>0.10416666666666667</v>
      </c>
      <c r="AU11" s="9">
        <f t="shared" ref="AU11:AU35" si="15">AF11*AH11</f>
        <v>80</v>
      </c>
      <c r="AV11" s="36">
        <f t="shared" si="3"/>
        <v>110</v>
      </c>
      <c r="AW11" s="26">
        <f t="shared" ref="AW11:AW35" si="16">TIME(INT(AV11/60),AV11-60*INT(AV11/60),0)</f>
        <v>7.6388888888888895E-2</v>
      </c>
      <c r="AX11" s="39">
        <f t="shared" si="4"/>
        <v>0.49305555555555558</v>
      </c>
      <c r="AY11" s="124">
        <f t="shared" ref="AY11:AY35" si="17">24*60*(Z11-AA11)</f>
        <v>30.000000000000053</v>
      </c>
      <c r="AZ11" s="128">
        <f t="shared" si="5"/>
        <v>60</v>
      </c>
      <c r="BA11" s="128">
        <f t="shared" si="6"/>
        <v>210</v>
      </c>
      <c r="BB11" s="128">
        <f t="shared" si="7"/>
        <v>150</v>
      </c>
      <c r="BC11" s="127">
        <f t="shared" ref="BC11:BC35" si="18">(AZ11*AY11+BA11*AK11+BB11*AS11)/(AY11+AK11+AS11)</f>
        <v>172.49999999999997</v>
      </c>
      <c r="BD11" s="127">
        <f t="shared" ref="BD11:BD35" si="19">(AB11+AD11*AK11+AE11*AS11)/(AK11+AY11+AS11)</f>
        <v>3.6666666666666661</v>
      </c>
      <c r="BE11" s="127">
        <f t="shared" ref="BE11:BE35" si="20">BC11/BD11</f>
        <v>47.045454545454547</v>
      </c>
    </row>
    <row r="12" spans="1:57" ht="15.75" x14ac:dyDescent="0.25">
      <c r="A12" t="str">
        <f t="shared" ref="A12:A36" si="21">Y11&amp;" "&amp; AL11 &amp;" customers."</f>
        <v>B) 300 customers.</v>
      </c>
      <c r="X12">
        <v>3</v>
      </c>
      <c r="Y12" t="s">
        <v>75</v>
      </c>
      <c r="Z12" s="144">
        <v>0.33333333333333331</v>
      </c>
      <c r="AA12" s="157">
        <v>0.29166666666666669</v>
      </c>
      <c r="AB12" s="115">
        <v>120</v>
      </c>
      <c r="AC12" s="21">
        <v>0.375</v>
      </c>
      <c r="AD12" s="22">
        <v>5</v>
      </c>
      <c r="AE12" s="23">
        <v>2</v>
      </c>
      <c r="AF12" s="13">
        <v>4</v>
      </c>
      <c r="AG12" s="117">
        <v>0.40277777777777773</v>
      </c>
      <c r="AH12" s="43">
        <v>25</v>
      </c>
      <c r="AI12" s="160">
        <f t="shared" si="8"/>
        <v>0.4375</v>
      </c>
      <c r="AJ12" s="36">
        <f t="shared" si="9"/>
        <v>1</v>
      </c>
      <c r="AK12" s="41">
        <f t="shared" si="0"/>
        <v>60.000000000000028</v>
      </c>
      <c r="AL12" s="150">
        <f t="shared" si="10"/>
        <v>180.00000000000003</v>
      </c>
      <c r="AM12" s="41">
        <f t="shared" si="1"/>
        <v>39.999999999999943</v>
      </c>
      <c r="AN12" s="41">
        <f t="shared" ref="AN12:AN35" si="22">AE12-AF12</f>
        <v>-2</v>
      </c>
      <c r="AO12" s="118">
        <f t="shared" ref="AO12:AO35" si="23">AB12+(AJ12*AK12)+IF(AM12&gt;=0,(AN12*AM12),(AJ12*AM12))</f>
        <v>100.00000000000014</v>
      </c>
      <c r="AP12" s="9">
        <f t="shared" si="11"/>
        <v>25.000000000000036</v>
      </c>
      <c r="AQ12" s="41">
        <f t="shared" si="2"/>
        <v>180.00000000000003</v>
      </c>
      <c r="AR12" s="10">
        <f t="shared" si="12"/>
        <v>-2</v>
      </c>
      <c r="AS12" s="10">
        <f t="shared" si="13"/>
        <v>90.000000000000014</v>
      </c>
      <c r="AT12" s="26">
        <f t="shared" si="14"/>
        <v>6.25E-2</v>
      </c>
      <c r="AU12" s="9">
        <f t="shared" si="15"/>
        <v>100</v>
      </c>
      <c r="AV12" s="36">
        <f t="shared" si="3"/>
        <v>40.000000000000014</v>
      </c>
      <c r="AW12" s="26">
        <f t="shared" si="16"/>
        <v>2.7777777777777776E-2</v>
      </c>
      <c r="AX12" s="39">
        <f t="shared" si="4"/>
        <v>0.40277777777777779</v>
      </c>
      <c r="AY12" s="124">
        <f t="shared" si="17"/>
        <v>59.999999999999943</v>
      </c>
      <c r="AZ12" s="128">
        <f t="shared" si="5"/>
        <v>60</v>
      </c>
      <c r="BA12" s="128">
        <f t="shared" si="6"/>
        <v>150</v>
      </c>
      <c r="BB12" s="128">
        <f t="shared" si="7"/>
        <v>90.000000000000014</v>
      </c>
      <c r="BC12" s="127">
        <f t="shared" si="18"/>
        <v>98.571428571428584</v>
      </c>
      <c r="BD12" s="127">
        <f t="shared" si="19"/>
        <v>2.8571428571428577</v>
      </c>
      <c r="BE12" s="127">
        <f t="shared" si="20"/>
        <v>34.5</v>
      </c>
    </row>
    <row r="13" spans="1:57" ht="15.75" x14ac:dyDescent="0.25">
      <c r="A13" t="str">
        <f t="shared" si="21"/>
        <v>C) 180 customers.</v>
      </c>
      <c r="X13">
        <v>4</v>
      </c>
      <c r="Y13" t="s">
        <v>76</v>
      </c>
      <c r="Z13" s="145">
        <v>0.33333333333333331</v>
      </c>
      <c r="AA13" s="157">
        <v>0.3125</v>
      </c>
      <c r="AB13" s="115">
        <v>120</v>
      </c>
      <c r="AC13" s="21">
        <v>0.41666666666666669</v>
      </c>
      <c r="AD13" s="22">
        <v>5</v>
      </c>
      <c r="AE13" s="23">
        <v>2</v>
      </c>
      <c r="AF13" s="13">
        <v>4</v>
      </c>
      <c r="AG13" s="18">
        <v>0.45833333333333331</v>
      </c>
      <c r="AH13" s="43">
        <v>16</v>
      </c>
      <c r="AI13" s="160">
        <f t="shared" si="8"/>
        <v>0.5</v>
      </c>
      <c r="AJ13" s="36">
        <f>AD13-AF13</f>
        <v>1</v>
      </c>
      <c r="AK13" s="41">
        <f t="shared" si="0"/>
        <v>120.00000000000006</v>
      </c>
      <c r="AL13" s="150">
        <f t="shared" si="10"/>
        <v>240.00000000000006</v>
      </c>
      <c r="AM13" s="41">
        <f t="shared" si="1"/>
        <v>59.999999999999943</v>
      </c>
      <c r="AN13" s="41">
        <f t="shared" si="22"/>
        <v>-2</v>
      </c>
      <c r="AO13" s="118">
        <f t="shared" si="23"/>
        <v>120.00000000000017</v>
      </c>
      <c r="AP13" s="9">
        <f t="shared" si="11"/>
        <v>30.000000000000043</v>
      </c>
      <c r="AQ13" s="41">
        <f t="shared" si="2"/>
        <v>240.00000000000006</v>
      </c>
      <c r="AR13" s="10">
        <f t="shared" si="12"/>
        <v>-2</v>
      </c>
      <c r="AS13" s="10">
        <f t="shared" si="13"/>
        <v>120.00000000000003</v>
      </c>
      <c r="AT13" s="26">
        <f t="shared" si="14"/>
        <v>8.3333333333333329E-2</v>
      </c>
      <c r="AU13" s="9">
        <f t="shared" si="15"/>
        <v>64</v>
      </c>
      <c r="AV13" s="36">
        <f t="shared" si="3"/>
        <v>88.000000000000028</v>
      </c>
      <c r="AW13" s="26">
        <f t="shared" si="16"/>
        <v>6.1111111111111116E-2</v>
      </c>
      <c r="AX13" s="39">
        <f t="shared" si="4"/>
        <v>0.4777777777777778</v>
      </c>
      <c r="AY13" s="124">
        <f t="shared" si="17"/>
        <v>29.999999999999972</v>
      </c>
      <c r="AZ13" s="128">
        <f t="shared" si="5"/>
        <v>60</v>
      </c>
      <c r="BA13" s="128">
        <f t="shared" si="6"/>
        <v>180.00000000000003</v>
      </c>
      <c r="BB13" s="128">
        <f t="shared" si="7"/>
        <v>120.00000000000003</v>
      </c>
      <c r="BC13" s="127">
        <f t="shared" si="18"/>
        <v>140.00000000000006</v>
      </c>
      <c r="BD13" s="127">
        <f t="shared" si="19"/>
        <v>3.5555555555555558</v>
      </c>
      <c r="BE13" s="127">
        <f t="shared" si="20"/>
        <v>39.375000000000014</v>
      </c>
    </row>
    <row r="14" spans="1:57" ht="15.75" x14ac:dyDescent="0.25">
      <c r="A14" t="str">
        <f t="shared" si="21"/>
        <v>D) 240 customers.</v>
      </c>
      <c r="X14">
        <v>5</v>
      </c>
      <c r="Y14" t="s">
        <v>77</v>
      </c>
      <c r="Z14" s="144">
        <v>0.29166666666666669</v>
      </c>
      <c r="AA14" s="157">
        <v>0.28125</v>
      </c>
      <c r="AB14" s="115">
        <v>120</v>
      </c>
      <c r="AC14" s="21">
        <v>0.375</v>
      </c>
      <c r="AD14" s="22">
        <v>6</v>
      </c>
      <c r="AE14" s="23">
        <v>3</v>
      </c>
      <c r="AF14" s="13">
        <v>4</v>
      </c>
      <c r="AG14" s="117">
        <v>0.40277777777777773</v>
      </c>
      <c r="AH14" s="43">
        <v>18</v>
      </c>
      <c r="AI14" s="160">
        <f t="shared" si="8"/>
        <v>0.625</v>
      </c>
      <c r="AJ14" s="36">
        <f t="shared" si="9"/>
        <v>2</v>
      </c>
      <c r="AK14" s="41">
        <f t="shared" si="0"/>
        <v>119.99999999999997</v>
      </c>
      <c r="AL14" s="150">
        <f t="shared" si="10"/>
        <v>239.99999999999997</v>
      </c>
      <c r="AM14" s="41">
        <f t="shared" si="1"/>
        <v>39.999999999999943</v>
      </c>
      <c r="AN14" s="41">
        <f t="shared" si="22"/>
        <v>-1</v>
      </c>
      <c r="AO14" s="118">
        <f t="shared" si="23"/>
        <v>320</v>
      </c>
      <c r="AP14" s="9">
        <f t="shared" si="11"/>
        <v>80</v>
      </c>
      <c r="AQ14" s="41">
        <f t="shared" si="2"/>
        <v>359.99999999999994</v>
      </c>
      <c r="AR14" s="10">
        <f t="shared" si="12"/>
        <v>-1</v>
      </c>
      <c r="AS14" s="10">
        <f t="shared" si="13"/>
        <v>359.99999999999994</v>
      </c>
      <c r="AT14" s="26">
        <f t="shared" si="14"/>
        <v>0.25</v>
      </c>
      <c r="AU14" s="9">
        <f>AF14*AH14</f>
        <v>72</v>
      </c>
      <c r="AV14" s="36">
        <f t="shared" si="3"/>
        <v>287.99999999999994</v>
      </c>
      <c r="AW14" s="26">
        <f>TIME(INT(AV14/60),AV14-60*INT(AV14/60),0)</f>
        <v>0.19999999999999998</v>
      </c>
      <c r="AX14" s="39">
        <f t="shared" si="4"/>
        <v>0.57499999999999996</v>
      </c>
      <c r="AY14" s="124">
        <f t="shared" si="17"/>
        <v>15.000000000000027</v>
      </c>
      <c r="AZ14" s="128">
        <f t="shared" si="5"/>
        <v>60</v>
      </c>
      <c r="BA14" s="128">
        <f t="shared" si="6"/>
        <v>239.99999999999997</v>
      </c>
      <c r="BB14" s="128">
        <f t="shared" si="7"/>
        <v>179.99999999999997</v>
      </c>
      <c r="BC14" s="127">
        <f t="shared" si="18"/>
        <v>190.90909090909088</v>
      </c>
      <c r="BD14" s="127">
        <f t="shared" si="19"/>
        <v>3.8787878787878785</v>
      </c>
      <c r="BE14" s="127">
        <f t="shared" si="20"/>
        <v>49.218749999999993</v>
      </c>
    </row>
    <row r="15" spans="1:57" ht="15.75" x14ac:dyDescent="0.25">
      <c r="A15" t="str">
        <f t="shared" si="21"/>
        <v>E) 240 customers.</v>
      </c>
      <c r="X15">
        <v>6</v>
      </c>
      <c r="Y15" t="s">
        <v>78</v>
      </c>
      <c r="Z15" s="145">
        <v>0.29166666666666669</v>
      </c>
      <c r="AA15" s="157">
        <v>0.26041666666666669</v>
      </c>
      <c r="AB15" s="115">
        <v>120</v>
      </c>
      <c r="AC15" s="21">
        <v>0.41666666666666669</v>
      </c>
      <c r="AD15" s="22">
        <v>6</v>
      </c>
      <c r="AE15" s="24">
        <v>3</v>
      </c>
      <c r="AF15" s="13">
        <v>4</v>
      </c>
      <c r="AG15" s="117">
        <v>0.47222222222222227</v>
      </c>
      <c r="AH15" s="43">
        <v>19</v>
      </c>
      <c r="AI15" s="160">
        <f t="shared" si="8"/>
        <v>0.75</v>
      </c>
      <c r="AJ15" s="36">
        <f t="shared" si="9"/>
        <v>2</v>
      </c>
      <c r="AK15" s="41">
        <f t="shared" si="0"/>
        <v>180</v>
      </c>
      <c r="AL15" s="150">
        <f t="shared" si="10"/>
        <v>300</v>
      </c>
      <c r="AM15" s="41">
        <f t="shared" si="1"/>
        <v>80.000000000000057</v>
      </c>
      <c r="AN15" s="41">
        <f t="shared" si="22"/>
        <v>-1</v>
      </c>
      <c r="AO15" s="118">
        <f t="shared" si="23"/>
        <v>399.99999999999994</v>
      </c>
      <c r="AP15" s="9">
        <f t="shared" si="11"/>
        <v>99.999999999999986</v>
      </c>
      <c r="AQ15" s="41">
        <f t="shared" si="2"/>
        <v>480</v>
      </c>
      <c r="AR15" s="10">
        <f t="shared" si="12"/>
        <v>-1</v>
      </c>
      <c r="AS15" s="10">
        <f>-AQ15/AR15</f>
        <v>480</v>
      </c>
      <c r="AT15" s="26">
        <f t="shared" si="14"/>
        <v>0.33333333333333331</v>
      </c>
      <c r="AU15" s="9">
        <f>AF15*AH15</f>
        <v>76</v>
      </c>
      <c r="AV15" s="36">
        <f t="shared" si="3"/>
        <v>404</v>
      </c>
      <c r="AW15" s="26">
        <f t="shared" si="16"/>
        <v>0.28055555555555556</v>
      </c>
      <c r="AX15" s="39">
        <f t="shared" si="4"/>
        <v>0.69722222222222219</v>
      </c>
      <c r="AY15" s="124">
        <f t="shared" si="17"/>
        <v>45</v>
      </c>
      <c r="AZ15" s="128">
        <f t="shared" si="5"/>
        <v>60</v>
      </c>
      <c r="BA15" s="128">
        <f t="shared" si="6"/>
        <v>300</v>
      </c>
      <c r="BB15" s="128">
        <f t="shared" si="7"/>
        <v>240</v>
      </c>
      <c r="BC15" s="127">
        <f t="shared" si="18"/>
        <v>243.82978723404256</v>
      </c>
      <c r="BD15" s="127">
        <f t="shared" si="19"/>
        <v>3.7446808510638299</v>
      </c>
      <c r="BE15" s="127">
        <f t="shared" si="20"/>
        <v>65.11363636363636</v>
      </c>
    </row>
    <row r="16" spans="1:57" ht="15.75" x14ac:dyDescent="0.25">
      <c r="A16" t="str">
        <f t="shared" si="21"/>
        <v>F) 300 customers.</v>
      </c>
      <c r="X16">
        <v>7</v>
      </c>
      <c r="Y16" t="s">
        <v>79</v>
      </c>
      <c r="Z16" s="144">
        <v>0.33333333333333331</v>
      </c>
      <c r="AA16" s="157">
        <v>0.30208333333333331</v>
      </c>
      <c r="AB16" s="115">
        <v>120</v>
      </c>
      <c r="AC16" s="21">
        <v>0.375</v>
      </c>
      <c r="AD16" s="22">
        <v>6</v>
      </c>
      <c r="AE16" s="23">
        <v>3</v>
      </c>
      <c r="AF16" s="13">
        <v>4</v>
      </c>
      <c r="AG16" s="117">
        <v>0.3888888888888889</v>
      </c>
      <c r="AH16" s="43">
        <v>21</v>
      </c>
      <c r="AI16" s="160">
        <f t="shared" si="8"/>
        <v>0.54166666666666663</v>
      </c>
      <c r="AJ16" s="36">
        <f t="shared" si="9"/>
        <v>2</v>
      </c>
      <c r="AK16" s="41">
        <f t="shared" si="0"/>
        <v>60.000000000000028</v>
      </c>
      <c r="AL16" s="150">
        <f>AB16+AK16</f>
        <v>180.00000000000003</v>
      </c>
      <c r="AM16" s="41">
        <f t="shared" si="1"/>
        <v>20</v>
      </c>
      <c r="AN16" s="41">
        <f t="shared" si="22"/>
        <v>-1</v>
      </c>
      <c r="AO16" s="118">
        <f t="shared" si="23"/>
        <v>220.00000000000006</v>
      </c>
      <c r="AP16" s="9">
        <f t="shared" si="11"/>
        <v>55.000000000000014</v>
      </c>
      <c r="AQ16" s="41">
        <f t="shared" si="2"/>
        <v>240.00000000000006</v>
      </c>
      <c r="AR16" s="10">
        <f t="shared" si="12"/>
        <v>-1</v>
      </c>
      <c r="AS16" s="10">
        <f t="shared" si="13"/>
        <v>240.00000000000006</v>
      </c>
      <c r="AT16" s="26">
        <f t="shared" si="14"/>
        <v>0.16666666666666666</v>
      </c>
      <c r="AU16" s="9">
        <f t="shared" si="15"/>
        <v>84</v>
      </c>
      <c r="AV16" s="36">
        <f t="shared" si="3"/>
        <v>156.00000000000006</v>
      </c>
      <c r="AW16" s="26">
        <f t="shared" si="16"/>
        <v>0.10833333333333334</v>
      </c>
      <c r="AX16" s="39">
        <f t="shared" si="4"/>
        <v>0.48333333333333334</v>
      </c>
      <c r="AY16" s="124">
        <f t="shared" si="17"/>
        <v>45</v>
      </c>
      <c r="AZ16" s="128">
        <f t="shared" si="5"/>
        <v>60</v>
      </c>
      <c r="BA16" s="128">
        <f t="shared" si="6"/>
        <v>180.00000000000003</v>
      </c>
      <c r="BB16" s="128">
        <f t="shared" si="7"/>
        <v>120.00000000000003</v>
      </c>
      <c r="BC16" s="127">
        <f t="shared" si="18"/>
        <v>122.60869565217394</v>
      </c>
      <c r="BD16" s="127">
        <f t="shared" si="19"/>
        <v>3.4782608695652177</v>
      </c>
      <c r="BE16" s="127">
        <f t="shared" si="20"/>
        <v>35.25</v>
      </c>
    </row>
    <row r="17" spans="1:57" ht="15.75" x14ac:dyDescent="0.25">
      <c r="A17" t="str">
        <f t="shared" si="21"/>
        <v>G) 180 customers.</v>
      </c>
      <c r="X17">
        <v>8</v>
      </c>
      <c r="Y17" t="s">
        <v>80</v>
      </c>
      <c r="Z17" s="145">
        <v>0.33333333333333331</v>
      </c>
      <c r="AA17" s="157">
        <v>0.3125</v>
      </c>
      <c r="AB17" s="115">
        <v>120</v>
      </c>
      <c r="AC17" s="21">
        <v>0.41666666666666669</v>
      </c>
      <c r="AD17" s="22">
        <v>6</v>
      </c>
      <c r="AE17" s="23">
        <v>3</v>
      </c>
      <c r="AF17" s="14">
        <v>4</v>
      </c>
      <c r="AG17" s="117">
        <v>0.47222222222222227</v>
      </c>
      <c r="AH17" s="43">
        <v>15</v>
      </c>
      <c r="AI17" s="160">
        <f t="shared" si="8"/>
        <v>0.66666666666666674</v>
      </c>
      <c r="AJ17" s="36">
        <f t="shared" si="9"/>
        <v>2</v>
      </c>
      <c r="AK17" s="41">
        <f t="shared" si="0"/>
        <v>120.00000000000006</v>
      </c>
      <c r="AL17" s="150">
        <f t="shared" si="10"/>
        <v>240.00000000000006</v>
      </c>
      <c r="AM17" s="41">
        <f t="shared" si="1"/>
        <v>80.000000000000028</v>
      </c>
      <c r="AN17" s="41">
        <f t="shared" si="22"/>
        <v>-1</v>
      </c>
      <c r="AO17" s="118">
        <f t="shared" si="23"/>
        <v>280.00000000000011</v>
      </c>
      <c r="AP17" s="9">
        <f>AO17/AF17</f>
        <v>70.000000000000028</v>
      </c>
      <c r="AQ17" s="41">
        <f t="shared" si="2"/>
        <v>360.00000000000011</v>
      </c>
      <c r="AR17" s="10">
        <f t="shared" si="12"/>
        <v>-1</v>
      </c>
      <c r="AS17" s="10">
        <f t="shared" si="13"/>
        <v>360.00000000000011</v>
      </c>
      <c r="AT17" s="26">
        <f t="shared" si="14"/>
        <v>0.25</v>
      </c>
      <c r="AU17" s="9">
        <f t="shared" si="15"/>
        <v>60</v>
      </c>
      <c r="AV17" s="152">
        <f t="shared" si="3"/>
        <v>300.00000000000011</v>
      </c>
      <c r="AW17" s="26">
        <f t="shared" si="16"/>
        <v>0.20833333333333334</v>
      </c>
      <c r="AX17" s="39">
        <f t="shared" si="4"/>
        <v>0.625</v>
      </c>
      <c r="AY17" s="124">
        <f t="shared" si="17"/>
        <v>29.999999999999972</v>
      </c>
      <c r="AZ17" s="128">
        <f t="shared" si="5"/>
        <v>60</v>
      </c>
      <c r="BA17" s="128">
        <f t="shared" si="6"/>
        <v>240.00000000000006</v>
      </c>
      <c r="BB17" s="128">
        <f t="shared" si="7"/>
        <v>180.00000000000006</v>
      </c>
      <c r="BC17" s="127">
        <f t="shared" si="18"/>
        <v>187.05882352941182</v>
      </c>
      <c r="BD17" s="127">
        <f t="shared" si="19"/>
        <v>3.764705882352942</v>
      </c>
      <c r="BE17" s="127">
        <f t="shared" si="20"/>
        <v>49.687500000000007</v>
      </c>
    </row>
    <row r="18" spans="1:57" ht="15.75" x14ac:dyDescent="0.25">
      <c r="A18" t="str">
        <f t="shared" si="21"/>
        <v>H) 240 customers.</v>
      </c>
      <c r="X18">
        <v>9</v>
      </c>
      <c r="Y18" t="s">
        <v>81</v>
      </c>
      <c r="Z18" s="144">
        <v>0.29166666666666669</v>
      </c>
      <c r="AA18" s="157">
        <v>0.2638888888888889</v>
      </c>
      <c r="AB18" s="115">
        <v>120</v>
      </c>
      <c r="AC18" s="21">
        <v>0.375</v>
      </c>
      <c r="AD18" s="22">
        <v>8</v>
      </c>
      <c r="AE18" s="23">
        <v>4</v>
      </c>
      <c r="AF18" s="13">
        <v>5</v>
      </c>
      <c r="AG18" s="18">
        <v>0.42708333333333331</v>
      </c>
      <c r="AH18" s="43">
        <v>16</v>
      </c>
      <c r="AI18" s="160">
        <f t="shared" si="8"/>
        <v>0.70833333333333326</v>
      </c>
      <c r="AJ18" s="36">
        <f t="shared" si="9"/>
        <v>3</v>
      </c>
      <c r="AK18" s="41">
        <f t="shared" si="0"/>
        <v>119.99999999999997</v>
      </c>
      <c r="AL18" s="150">
        <f t="shared" si="10"/>
        <v>239.99999999999997</v>
      </c>
      <c r="AM18" s="41">
        <f t="shared" si="1"/>
        <v>74.999999999999972</v>
      </c>
      <c r="AN18" s="41">
        <f t="shared" si="22"/>
        <v>-1</v>
      </c>
      <c r="AO18" s="118">
        <f t="shared" si="23"/>
        <v>404.99999999999989</v>
      </c>
      <c r="AP18" s="9">
        <f t="shared" si="11"/>
        <v>80.999999999999972</v>
      </c>
      <c r="AQ18" s="41">
        <f t="shared" si="2"/>
        <v>479.99999999999989</v>
      </c>
      <c r="AR18" s="10">
        <f t="shared" si="12"/>
        <v>-1</v>
      </c>
      <c r="AS18" s="10">
        <f t="shared" si="13"/>
        <v>479.99999999999989</v>
      </c>
      <c r="AT18" s="26">
        <f t="shared" si="14"/>
        <v>0.33333333333333331</v>
      </c>
      <c r="AU18" s="9">
        <f t="shared" si="15"/>
        <v>80</v>
      </c>
      <c r="AV18" s="152">
        <f t="shared" si="3"/>
        <v>399.99999999999989</v>
      </c>
      <c r="AW18" s="26">
        <f t="shared" si="16"/>
        <v>0.27777777777777779</v>
      </c>
      <c r="AX18" s="39">
        <f t="shared" si="4"/>
        <v>0.65277777777777779</v>
      </c>
      <c r="AY18" s="124">
        <f t="shared" si="17"/>
        <v>40.000000000000014</v>
      </c>
      <c r="AZ18" s="128">
        <f t="shared" si="5"/>
        <v>60</v>
      </c>
      <c r="BA18" s="128">
        <f t="shared" si="6"/>
        <v>299.99999999999994</v>
      </c>
      <c r="BB18" s="128">
        <f t="shared" si="7"/>
        <v>239.99999999999994</v>
      </c>
      <c r="BC18" s="127">
        <f t="shared" si="18"/>
        <v>239.99999999999994</v>
      </c>
      <c r="BD18" s="127">
        <f t="shared" si="19"/>
        <v>4.6874999999999991</v>
      </c>
      <c r="BE18" s="127">
        <f t="shared" si="20"/>
        <v>51.199999999999996</v>
      </c>
    </row>
    <row r="19" spans="1:57" ht="15.75" x14ac:dyDescent="0.25">
      <c r="A19" t="str">
        <f t="shared" si="21"/>
        <v>I) 240 customers.</v>
      </c>
      <c r="X19">
        <v>10</v>
      </c>
      <c r="Y19" t="s">
        <v>82</v>
      </c>
      <c r="Z19" s="145">
        <v>0.29166666666666669</v>
      </c>
      <c r="AA19" s="157">
        <v>0.27777777777777779</v>
      </c>
      <c r="AB19" s="115">
        <v>120</v>
      </c>
      <c r="AC19" s="21">
        <v>0.41666666666666669</v>
      </c>
      <c r="AD19" s="22">
        <v>8</v>
      </c>
      <c r="AE19" s="23">
        <v>4</v>
      </c>
      <c r="AF19" s="13">
        <v>5</v>
      </c>
      <c r="AG19" s="18">
        <v>0.44791666666666669</v>
      </c>
      <c r="AH19" s="43">
        <v>30</v>
      </c>
      <c r="AI19" s="160">
        <f t="shared" si="8"/>
        <v>0.875</v>
      </c>
      <c r="AJ19" s="36">
        <f t="shared" si="9"/>
        <v>3</v>
      </c>
      <c r="AK19" s="41">
        <f t="shared" si="0"/>
        <v>180</v>
      </c>
      <c r="AL19" s="150">
        <f t="shared" si="10"/>
        <v>300</v>
      </c>
      <c r="AM19" s="41">
        <f t="shared" si="1"/>
        <v>45</v>
      </c>
      <c r="AN19" s="41">
        <f t="shared" si="22"/>
        <v>-1</v>
      </c>
      <c r="AO19" s="118">
        <f t="shared" si="23"/>
        <v>615</v>
      </c>
      <c r="AP19" s="9">
        <f t="shared" si="11"/>
        <v>123</v>
      </c>
      <c r="AQ19" s="41">
        <f t="shared" si="2"/>
        <v>660</v>
      </c>
      <c r="AR19" s="10">
        <f t="shared" si="12"/>
        <v>-1</v>
      </c>
      <c r="AS19" s="10">
        <f t="shared" si="13"/>
        <v>660</v>
      </c>
      <c r="AT19" s="26">
        <f t="shared" si="14"/>
        <v>0.45833333333333331</v>
      </c>
      <c r="AU19" s="9">
        <f t="shared" si="15"/>
        <v>150</v>
      </c>
      <c r="AV19" s="152">
        <f t="shared" si="3"/>
        <v>510</v>
      </c>
      <c r="AW19" s="26">
        <f t="shared" si="16"/>
        <v>0.35416666666666669</v>
      </c>
      <c r="AX19" s="39">
        <f t="shared" si="4"/>
        <v>0.77083333333333337</v>
      </c>
      <c r="AY19" s="124">
        <f t="shared" si="17"/>
        <v>20.000000000000007</v>
      </c>
      <c r="AZ19" s="128">
        <f t="shared" si="5"/>
        <v>60</v>
      </c>
      <c r="BA19" s="128">
        <f t="shared" si="6"/>
        <v>390</v>
      </c>
      <c r="BB19" s="128">
        <f t="shared" si="7"/>
        <v>330</v>
      </c>
      <c r="BC19" s="127">
        <f t="shared" si="18"/>
        <v>336.27906976744185</v>
      </c>
      <c r="BD19" s="127">
        <f t="shared" si="19"/>
        <v>4.8837209302325579</v>
      </c>
      <c r="BE19" s="127">
        <f t="shared" si="20"/>
        <v>68.857142857142861</v>
      </c>
    </row>
    <row r="20" spans="1:57" ht="15.75" x14ac:dyDescent="0.25">
      <c r="A20" t="str">
        <f t="shared" si="21"/>
        <v>J) 300 customers.</v>
      </c>
      <c r="X20">
        <v>11</v>
      </c>
      <c r="Y20" t="s">
        <v>83</v>
      </c>
      <c r="Z20" s="144">
        <v>0.33333333333333331</v>
      </c>
      <c r="AA20" s="157">
        <v>0.2986111111111111</v>
      </c>
      <c r="AB20" s="115">
        <v>120</v>
      </c>
      <c r="AC20" s="21">
        <v>0.375</v>
      </c>
      <c r="AD20" s="22">
        <v>8</v>
      </c>
      <c r="AE20" s="23">
        <v>4</v>
      </c>
      <c r="AF20" s="13">
        <v>5</v>
      </c>
      <c r="AG20" s="18">
        <v>0.45833333333333331</v>
      </c>
      <c r="AH20" s="43">
        <v>17</v>
      </c>
      <c r="AI20" s="160">
        <f t="shared" si="8"/>
        <v>0.58333333333333337</v>
      </c>
      <c r="AJ20" s="36">
        <f t="shared" si="9"/>
        <v>3</v>
      </c>
      <c r="AK20" s="41">
        <f t="shared" si="0"/>
        <v>60.000000000000028</v>
      </c>
      <c r="AL20" s="150">
        <f t="shared" si="10"/>
        <v>180.00000000000003</v>
      </c>
      <c r="AM20" s="41">
        <f t="shared" si="1"/>
        <v>119.99999999999997</v>
      </c>
      <c r="AN20" s="41">
        <f t="shared" si="22"/>
        <v>-1</v>
      </c>
      <c r="AO20" s="118">
        <f t="shared" si="23"/>
        <v>180.00000000000014</v>
      </c>
      <c r="AP20" s="9">
        <f t="shared" si="11"/>
        <v>36.000000000000028</v>
      </c>
      <c r="AQ20" s="41">
        <f t="shared" si="2"/>
        <v>300.00000000000011</v>
      </c>
      <c r="AR20" s="10">
        <f t="shared" si="12"/>
        <v>-1</v>
      </c>
      <c r="AS20" s="10">
        <f t="shared" si="13"/>
        <v>300.00000000000011</v>
      </c>
      <c r="AT20" s="26">
        <f t="shared" si="14"/>
        <v>0.20833333333333334</v>
      </c>
      <c r="AU20" s="9">
        <f t="shared" si="15"/>
        <v>85</v>
      </c>
      <c r="AV20" s="152">
        <f t="shared" si="3"/>
        <v>215.00000000000011</v>
      </c>
      <c r="AW20" s="26">
        <f t="shared" si="16"/>
        <v>0.14930555555555555</v>
      </c>
      <c r="AX20" s="39">
        <f t="shared" si="4"/>
        <v>0.52430555555555558</v>
      </c>
      <c r="AY20" s="124">
        <f t="shared" si="17"/>
        <v>49.999999999999986</v>
      </c>
      <c r="AZ20" s="128">
        <f t="shared" si="5"/>
        <v>60</v>
      </c>
      <c r="BA20" s="128">
        <f t="shared" si="6"/>
        <v>210.00000000000006</v>
      </c>
      <c r="BB20" s="128">
        <f t="shared" si="7"/>
        <v>150.00000000000006</v>
      </c>
      <c r="BC20" s="127">
        <f t="shared" si="18"/>
        <v>147.80487804878055</v>
      </c>
      <c r="BD20" s="127">
        <f t="shared" si="19"/>
        <v>4.3902439024390247</v>
      </c>
      <c r="BE20" s="127">
        <f t="shared" si="20"/>
        <v>33.666666666666679</v>
      </c>
    </row>
    <row r="21" spans="1:57" ht="15.75" x14ac:dyDescent="0.25">
      <c r="A21" t="str">
        <f t="shared" si="21"/>
        <v>K) 180 customers.</v>
      </c>
      <c r="X21">
        <v>12</v>
      </c>
      <c r="Y21" t="s">
        <v>84</v>
      </c>
      <c r="Z21" s="145">
        <v>0.33333333333333331</v>
      </c>
      <c r="AA21" s="157">
        <v>0.30555555555555552</v>
      </c>
      <c r="AB21" s="115">
        <v>120</v>
      </c>
      <c r="AC21" s="21">
        <v>0.41666666666666669</v>
      </c>
      <c r="AD21" s="22">
        <v>8</v>
      </c>
      <c r="AE21" s="24">
        <v>4</v>
      </c>
      <c r="AF21" s="13">
        <v>5</v>
      </c>
      <c r="AG21" s="18">
        <v>0.44791666666666669</v>
      </c>
      <c r="AH21" s="43">
        <v>18</v>
      </c>
      <c r="AI21" s="160">
        <f t="shared" si="8"/>
        <v>0.75</v>
      </c>
      <c r="AJ21" s="36">
        <f t="shared" si="9"/>
        <v>3</v>
      </c>
      <c r="AK21" s="41">
        <f t="shared" si="0"/>
        <v>120.00000000000006</v>
      </c>
      <c r="AL21" s="150">
        <f t="shared" si="10"/>
        <v>240.00000000000006</v>
      </c>
      <c r="AM21" s="41">
        <f t="shared" si="1"/>
        <v>45</v>
      </c>
      <c r="AN21" s="41">
        <f t="shared" si="22"/>
        <v>-1</v>
      </c>
      <c r="AO21" s="118">
        <f t="shared" si="23"/>
        <v>435.00000000000017</v>
      </c>
      <c r="AP21" s="9">
        <f t="shared" si="11"/>
        <v>87.000000000000028</v>
      </c>
      <c r="AQ21" s="41">
        <f t="shared" si="2"/>
        <v>480.00000000000017</v>
      </c>
      <c r="AR21" s="10">
        <f t="shared" si="12"/>
        <v>-1</v>
      </c>
      <c r="AS21" s="10">
        <f t="shared" si="13"/>
        <v>480.00000000000017</v>
      </c>
      <c r="AT21" s="26">
        <f t="shared" si="14"/>
        <v>0.33333333333333331</v>
      </c>
      <c r="AU21" s="9">
        <f t="shared" si="15"/>
        <v>90</v>
      </c>
      <c r="AV21" s="152">
        <f t="shared" si="3"/>
        <v>390.00000000000017</v>
      </c>
      <c r="AW21" s="26">
        <f t="shared" si="16"/>
        <v>0.27083333333333331</v>
      </c>
      <c r="AX21" s="39">
        <f t="shared" si="4"/>
        <v>0.6875</v>
      </c>
      <c r="AY21" s="124">
        <f t="shared" si="17"/>
        <v>40.000000000000014</v>
      </c>
      <c r="AZ21" s="128">
        <f t="shared" si="5"/>
        <v>60</v>
      </c>
      <c r="BA21" s="128">
        <f t="shared" si="6"/>
        <v>300.00000000000011</v>
      </c>
      <c r="BB21" s="128">
        <f t="shared" si="7"/>
        <v>240.00000000000009</v>
      </c>
      <c r="BC21" s="127">
        <f t="shared" si="18"/>
        <v>240.00000000000009</v>
      </c>
      <c r="BD21" s="127">
        <f t="shared" si="19"/>
        <v>4.6875</v>
      </c>
      <c r="BE21" s="127">
        <f t="shared" si="20"/>
        <v>51.200000000000017</v>
      </c>
    </row>
    <row r="22" spans="1:57" ht="15.75" x14ac:dyDescent="0.25">
      <c r="A22" t="str">
        <f t="shared" si="21"/>
        <v>L) 240 customers.</v>
      </c>
      <c r="X22">
        <v>13</v>
      </c>
      <c r="Y22" t="s">
        <v>85</v>
      </c>
      <c r="Z22" s="144">
        <v>0.29166666666666669</v>
      </c>
      <c r="AA22" s="157">
        <v>0.25694444444444448</v>
      </c>
      <c r="AB22" s="115">
        <v>100</v>
      </c>
      <c r="AC22" s="21">
        <v>0.375</v>
      </c>
      <c r="AD22" s="22">
        <v>5</v>
      </c>
      <c r="AE22" s="23">
        <v>2</v>
      </c>
      <c r="AF22" s="13">
        <v>4</v>
      </c>
      <c r="AG22" s="117">
        <v>0.4375</v>
      </c>
      <c r="AH22" s="43">
        <v>22</v>
      </c>
      <c r="AI22" s="160">
        <f t="shared" si="8"/>
        <v>0.4513888888888889</v>
      </c>
      <c r="AJ22" s="36">
        <f t="shared" si="9"/>
        <v>1</v>
      </c>
      <c r="AK22" s="41">
        <f t="shared" si="0"/>
        <v>119.99999999999997</v>
      </c>
      <c r="AL22" s="150">
        <f t="shared" si="10"/>
        <v>219.99999999999997</v>
      </c>
      <c r="AM22" s="41">
        <f t="shared" si="1"/>
        <v>90</v>
      </c>
      <c r="AN22" s="41">
        <f t="shared" si="22"/>
        <v>-2</v>
      </c>
      <c r="AO22" s="118">
        <f t="shared" si="23"/>
        <v>39.999999999999972</v>
      </c>
      <c r="AP22" s="9">
        <f t="shared" si="11"/>
        <v>9.9999999999999929</v>
      </c>
      <c r="AQ22" s="41">
        <f t="shared" si="2"/>
        <v>219.99999999999997</v>
      </c>
      <c r="AR22" s="10">
        <f t="shared" si="12"/>
        <v>-2</v>
      </c>
      <c r="AS22" s="10">
        <f t="shared" si="13"/>
        <v>109.99999999999999</v>
      </c>
      <c r="AT22" s="26">
        <f t="shared" si="14"/>
        <v>7.6388888888888895E-2</v>
      </c>
      <c r="AU22" s="9">
        <f t="shared" si="15"/>
        <v>88</v>
      </c>
      <c r="AV22" s="152">
        <f t="shared" si="3"/>
        <v>65.999999999999986</v>
      </c>
      <c r="AW22" s="26">
        <f t="shared" si="16"/>
        <v>4.5833333333333337E-2</v>
      </c>
      <c r="AX22" s="39">
        <f t="shared" si="4"/>
        <v>0.42083333333333334</v>
      </c>
      <c r="AY22" s="124">
        <f t="shared" si="17"/>
        <v>49.999999999999986</v>
      </c>
      <c r="AZ22" s="128">
        <f t="shared" si="5"/>
        <v>50</v>
      </c>
      <c r="BA22" s="128">
        <f t="shared" si="6"/>
        <v>160</v>
      </c>
      <c r="BB22" s="128">
        <f t="shared" si="7"/>
        <v>109.99999999999999</v>
      </c>
      <c r="BC22" s="127">
        <f t="shared" si="18"/>
        <v>120.71428571428571</v>
      </c>
      <c r="BD22" s="127">
        <f t="shared" si="19"/>
        <v>3.285714285714286</v>
      </c>
      <c r="BE22" s="127">
        <f t="shared" si="20"/>
        <v>36.739130434782602</v>
      </c>
    </row>
    <row r="23" spans="1:57" ht="15.75" x14ac:dyDescent="0.25">
      <c r="A23" t="str">
        <f t="shared" si="21"/>
        <v>M) 220 customers.</v>
      </c>
      <c r="X23">
        <v>14</v>
      </c>
      <c r="Y23" t="s">
        <v>86</v>
      </c>
      <c r="Z23" s="145">
        <v>0.29166666666666669</v>
      </c>
      <c r="AA23" s="157">
        <v>0.28472222222222221</v>
      </c>
      <c r="AB23" s="115">
        <v>100</v>
      </c>
      <c r="AC23" s="21">
        <v>0.41666666666666669</v>
      </c>
      <c r="AD23" s="22">
        <v>5</v>
      </c>
      <c r="AE23" s="23">
        <v>2</v>
      </c>
      <c r="AF23" s="13">
        <v>4</v>
      </c>
      <c r="AG23" s="117">
        <v>0.4513888888888889</v>
      </c>
      <c r="AH23" s="43">
        <v>23</v>
      </c>
      <c r="AI23" s="160">
        <f t="shared" si="8"/>
        <v>0.51388888888888895</v>
      </c>
      <c r="AJ23" s="36">
        <f t="shared" si="9"/>
        <v>1</v>
      </c>
      <c r="AK23" s="41">
        <f t="shared" si="0"/>
        <v>180</v>
      </c>
      <c r="AL23" s="150">
        <f t="shared" si="10"/>
        <v>280</v>
      </c>
      <c r="AM23" s="41">
        <f t="shared" si="1"/>
        <v>49.999999999999972</v>
      </c>
      <c r="AN23" s="41">
        <f t="shared" si="22"/>
        <v>-2</v>
      </c>
      <c r="AO23" s="118">
        <f t="shared" si="23"/>
        <v>180.00000000000006</v>
      </c>
      <c r="AP23" s="9">
        <f t="shared" si="11"/>
        <v>45.000000000000014</v>
      </c>
      <c r="AQ23" s="41">
        <f t="shared" si="2"/>
        <v>280</v>
      </c>
      <c r="AR23" s="10">
        <f t="shared" si="12"/>
        <v>-2</v>
      </c>
      <c r="AS23" s="10">
        <f t="shared" si="13"/>
        <v>140</v>
      </c>
      <c r="AT23" s="26">
        <f t="shared" si="14"/>
        <v>9.7222222222222224E-2</v>
      </c>
      <c r="AU23" s="9">
        <f t="shared" si="15"/>
        <v>92</v>
      </c>
      <c r="AV23" s="152">
        <f t="shared" si="3"/>
        <v>94</v>
      </c>
      <c r="AW23" s="26">
        <f t="shared" si="16"/>
        <v>6.5277777777777782E-2</v>
      </c>
      <c r="AX23" s="39">
        <f t="shared" si="4"/>
        <v>0.48194444444444445</v>
      </c>
      <c r="AY23" s="124">
        <f t="shared" si="17"/>
        <v>10.000000000000044</v>
      </c>
      <c r="AZ23" s="128">
        <f t="shared" si="5"/>
        <v>50</v>
      </c>
      <c r="BA23" s="128">
        <f t="shared" si="6"/>
        <v>190</v>
      </c>
      <c r="BB23" s="128">
        <f t="shared" si="7"/>
        <v>140</v>
      </c>
      <c r="BC23" s="127">
        <f t="shared" si="18"/>
        <v>164.5454545454545</v>
      </c>
      <c r="BD23" s="127">
        <f t="shared" si="19"/>
        <v>3.878787878787878</v>
      </c>
      <c r="BE23" s="127">
        <f t="shared" si="20"/>
        <v>42.421875</v>
      </c>
    </row>
    <row r="24" spans="1:57" ht="15.75" x14ac:dyDescent="0.25">
      <c r="A24" t="str">
        <f t="shared" si="21"/>
        <v>N) 280 customers.</v>
      </c>
      <c r="X24">
        <v>15</v>
      </c>
      <c r="Y24" t="s">
        <v>87</v>
      </c>
      <c r="Z24" s="144">
        <v>0.33333333333333331</v>
      </c>
      <c r="AA24" s="157">
        <v>0.31944444444444448</v>
      </c>
      <c r="AB24" s="115">
        <v>100</v>
      </c>
      <c r="AC24" s="21">
        <v>0.375</v>
      </c>
      <c r="AD24" s="22">
        <v>5</v>
      </c>
      <c r="AE24" s="23">
        <v>2</v>
      </c>
      <c r="AF24" s="14">
        <v>4</v>
      </c>
      <c r="AG24" s="117">
        <v>0.40972222222222227</v>
      </c>
      <c r="AH24" s="43">
        <v>24</v>
      </c>
      <c r="AI24" s="160">
        <f t="shared" si="8"/>
        <v>0.43055555555555558</v>
      </c>
      <c r="AJ24" s="36">
        <f t="shared" si="9"/>
        <v>1</v>
      </c>
      <c r="AK24" s="41">
        <f t="shared" si="0"/>
        <v>60.000000000000028</v>
      </c>
      <c r="AL24" s="150">
        <f t="shared" si="10"/>
        <v>160.00000000000003</v>
      </c>
      <c r="AM24" s="41">
        <f t="shared" si="1"/>
        <v>50.000000000000057</v>
      </c>
      <c r="AN24" s="41">
        <f t="shared" si="22"/>
        <v>-2</v>
      </c>
      <c r="AO24" s="118">
        <f t="shared" si="23"/>
        <v>59.999999999999915</v>
      </c>
      <c r="AP24" s="9">
        <f t="shared" si="11"/>
        <v>14.999999999999979</v>
      </c>
      <c r="AQ24" s="41">
        <f t="shared" si="2"/>
        <v>160.00000000000003</v>
      </c>
      <c r="AR24" s="10">
        <f t="shared" si="12"/>
        <v>-2</v>
      </c>
      <c r="AS24" s="10">
        <f t="shared" si="13"/>
        <v>80.000000000000014</v>
      </c>
      <c r="AT24" s="26">
        <f t="shared" si="14"/>
        <v>5.5555555555555552E-2</v>
      </c>
      <c r="AU24" s="9">
        <f t="shared" si="15"/>
        <v>96</v>
      </c>
      <c r="AV24" s="152">
        <f t="shared" si="3"/>
        <v>32.000000000000014</v>
      </c>
      <c r="AW24" s="26">
        <f t="shared" si="16"/>
        <v>2.2222222222222223E-2</v>
      </c>
      <c r="AX24" s="39">
        <f t="shared" si="4"/>
        <v>0.3972222222222222</v>
      </c>
      <c r="AY24" s="124">
        <f t="shared" si="17"/>
        <v>19.999999999999929</v>
      </c>
      <c r="AZ24" s="128">
        <f t="shared" si="5"/>
        <v>50</v>
      </c>
      <c r="BA24" s="128">
        <f t="shared" si="6"/>
        <v>130</v>
      </c>
      <c r="BB24" s="128">
        <f t="shared" si="7"/>
        <v>80.000000000000014</v>
      </c>
      <c r="BC24" s="127">
        <f t="shared" si="18"/>
        <v>95.000000000000028</v>
      </c>
      <c r="BD24" s="127">
        <f t="shared" si="19"/>
        <v>3.5000000000000013</v>
      </c>
      <c r="BE24" s="127">
        <f t="shared" si="20"/>
        <v>27.142857142857142</v>
      </c>
    </row>
    <row r="25" spans="1:57" ht="15.75" x14ac:dyDescent="0.25">
      <c r="A25" t="str">
        <f t="shared" si="21"/>
        <v>O) 160 customers.</v>
      </c>
      <c r="X25">
        <v>16</v>
      </c>
      <c r="Y25" t="s">
        <v>88</v>
      </c>
      <c r="Z25" s="145">
        <v>0.33333333333333331</v>
      </c>
      <c r="AA25" s="157">
        <v>0.3263888888888889</v>
      </c>
      <c r="AB25" s="115">
        <v>100</v>
      </c>
      <c r="AC25" s="21">
        <v>0.41666666666666669</v>
      </c>
      <c r="AD25" s="22">
        <v>5</v>
      </c>
      <c r="AE25" s="23">
        <v>2</v>
      </c>
      <c r="AF25" s="13">
        <v>4</v>
      </c>
      <c r="AG25" s="18">
        <v>0.4375</v>
      </c>
      <c r="AH25" s="43">
        <v>17</v>
      </c>
      <c r="AI25" s="160">
        <f t="shared" si="8"/>
        <v>0.49305555555555558</v>
      </c>
      <c r="AJ25" s="36">
        <f t="shared" si="9"/>
        <v>1</v>
      </c>
      <c r="AK25" s="41">
        <f t="shared" si="0"/>
        <v>120.00000000000006</v>
      </c>
      <c r="AL25" s="150">
        <f t="shared" si="10"/>
        <v>220.00000000000006</v>
      </c>
      <c r="AM25" s="41">
        <f t="shared" si="1"/>
        <v>29.999999999999972</v>
      </c>
      <c r="AN25" s="41">
        <f t="shared" si="22"/>
        <v>-2</v>
      </c>
      <c r="AO25" s="118">
        <f t="shared" si="23"/>
        <v>160.00000000000011</v>
      </c>
      <c r="AP25" s="9">
        <f t="shared" si="11"/>
        <v>40.000000000000028</v>
      </c>
      <c r="AQ25" s="41">
        <f t="shared" si="2"/>
        <v>220.00000000000006</v>
      </c>
      <c r="AR25" s="10">
        <f t="shared" si="12"/>
        <v>-2</v>
      </c>
      <c r="AS25" s="10">
        <f t="shared" si="13"/>
        <v>110.00000000000003</v>
      </c>
      <c r="AT25" s="26">
        <f t="shared" si="14"/>
        <v>7.6388888888888895E-2</v>
      </c>
      <c r="AU25" s="9">
        <f t="shared" si="15"/>
        <v>68</v>
      </c>
      <c r="AV25" s="152">
        <f t="shared" si="3"/>
        <v>76.000000000000028</v>
      </c>
      <c r="AW25" s="26">
        <f t="shared" si="16"/>
        <v>5.2777777777777778E-2</v>
      </c>
      <c r="AX25" s="39">
        <f t="shared" si="4"/>
        <v>0.46944444444444444</v>
      </c>
      <c r="AY25" s="124">
        <f t="shared" si="17"/>
        <v>9.9999999999999645</v>
      </c>
      <c r="AZ25" s="128">
        <f t="shared" si="5"/>
        <v>50</v>
      </c>
      <c r="BA25" s="128">
        <f t="shared" si="6"/>
        <v>160.00000000000003</v>
      </c>
      <c r="BB25" s="128">
        <f t="shared" si="7"/>
        <v>110.00000000000003</v>
      </c>
      <c r="BC25" s="127">
        <f t="shared" si="18"/>
        <v>132.50000000000003</v>
      </c>
      <c r="BD25" s="127">
        <f t="shared" si="19"/>
        <v>3.8333333333333335</v>
      </c>
      <c r="BE25" s="127">
        <f t="shared" si="20"/>
        <v>34.565217391304351</v>
      </c>
    </row>
    <row r="26" spans="1:57" ht="15.75" x14ac:dyDescent="0.25">
      <c r="A26" t="str">
        <f t="shared" si="21"/>
        <v>P) 220 customers.</v>
      </c>
      <c r="X26">
        <v>17</v>
      </c>
      <c r="Y26" t="s">
        <v>89</v>
      </c>
      <c r="Z26" s="144">
        <v>0.29166666666666669</v>
      </c>
      <c r="AA26" s="157">
        <v>0.28472222222222221</v>
      </c>
      <c r="AB26" s="115">
        <v>100</v>
      </c>
      <c r="AC26" s="21">
        <v>0.375</v>
      </c>
      <c r="AD26" s="22">
        <v>6</v>
      </c>
      <c r="AE26" s="23">
        <v>3</v>
      </c>
      <c r="AF26" s="14">
        <v>4</v>
      </c>
      <c r="AG26" s="117">
        <v>0.41666666666666669</v>
      </c>
      <c r="AH26" s="43">
        <v>19</v>
      </c>
      <c r="AI26" s="160">
        <f t="shared" si="8"/>
        <v>0.61111111111111116</v>
      </c>
      <c r="AJ26" s="36">
        <f t="shared" si="9"/>
        <v>2</v>
      </c>
      <c r="AK26" s="41">
        <f t="shared" si="0"/>
        <v>119.99999999999997</v>
      </c>
      <c r="AL26" s="150">
        <f t="shared" si="10"/>
        <v>219.99999999999997</v>
      </c>
      <c r="AM26" s="41">
        <f t="shared" si="1"/>
        <v>60.000000000000028</v>
      </c>
      <c r="AN26" s="41">
        <f t="shared" si="22"/>
        <v>-1</v>
      </c>
      <c r="AO26" s="118">
        <f t="shared" si="23"/>
        <v>279.99999999999989</v>
      </c>
      <c r="AP26" s="9">
        <f t="shared" si="11"/>
        <v>69.999999999999972</v>
      </c>
      <c r="AQ26" s="41">
        <f t="shared" si="2"/>
        <v>339.99999999999994</v>
      </c>
      <c r="AR26" s="10">
        <f t="shared" si="12"/>
        <v>-1</v>
      </c>
      <c r="AS26" s="10">
        <f t="shared" si="13"/>
        <v>339.99999999999994</v>
      </c>
      <c r="AT26" s="26">
        <f t="shared" si="14"/>
        <v>0.23611111111111113</v>
      </c>
      <c r="AU26" s="9">
        <f t="shared" si="15"/>
        <v>76</v>
      </c>
      <c r="AV26" s="152">
        <f t="shared" si="3"/>
        <v>263.99999999999994</v>
      </c>
      <c r="AW26" s="26">
        <f t="shared" si="16"/>
        <v>0.18333333333333335</v>
      </c>
      <c r="AX26" s="39">
        <f t="shared" si="4"/>
        <v>0.55833333333333335</v>
      </c>
      <c r="AY26" s="124">
        <f t="shared" si="17"/>
        <v>10.000000000000044</v>
      </c>
      <c r="AZ26" s="128">
        <f t="shared" si="5"/>
        <v>50</v>
      </c>
      <c r="BA26" s="128">
        <f t="shared" si="6"/>
        <v>219.99999999999997</v>
      </c>
      <c r="BB26" s="128">
        <f t="shared" si="7"/>
        <v>169.99999999999997</v>
      </c>
      <c r="BC26" s="127">
        <f t="shared" si="18"/>
        <v>180.21276595744675</v>
      </c>
      <c r="BD26" s="127">
        <f t="shared" si="19"/>
        <v>3.9148936170212756</v>
      </c>
      <c r="BE26" s="127">
        <f t="shared" si="20"/>
        <v>46.032608695652172</v>
      </c>
    </row>
    <row r="27" spans="1:57" ht="15.75" x14ac:dyDescent="0.25">
      <c r="A27" t="str">
        <f t="shared" si="21"/>
        <v>Q) 220 customers.</v>
      </c>
      <c r="X27">
        <v>18</v>
      </c>
      <c r="Y27" t="s">
        <v>90</v>
      </c>
      <c r="Z27" s="145">
        <v>0.29166666666666669</v>
      </c>
      <c r="AA27" s="157">
        <v>0.23958333333333334</v>
      </c>
      <c r="AB27" s="115">
        <v>100</v>
      </c>
      <c r="AC27" s="21">
        <v>0.41666666666666669</v>
      </c>
      <c r="AD27" s="22">
        <v>6</v>
      </c>
      <c r="AE27" s="24">
        <v>3</v>
      </c>
      <c r="AF27" s="14">
        <v>4</v>
      </c>
      <c r="AG27" s="117">
        <v>0.41666666666666669</v>
      </c>
      <c r="AH27" s="43">
        <v>21</v>
      </c>
      <c r="AI27" s="160">
        <f t="shared" si="8"/>
        <v>0.73611111111111116</v>
      </c>
      <c r="AJ27" s="36">
        <f t="shared" si="9"/>
        <v>2</v>
      </c>
      <c r="AK27" s="41">
        <f t="shared" si="0"/>
        <v>180</v>
      </c>
      <c r="AL27" s="150">
        <f t="shared" si="10"/>
        <v>280</v>
      </c>
      <c r="AM27" s="41">
        <f t="shared" si="1"/>
        <v>0</v>
      </c>
      <c r="AN27" s="41">
        <f t="shared" si="22"/>
        <v>-1</v>
      </c>
      <c r="AO27" s="118">
        <f t="shared" si="23"/>
        <v>460</v>
      </c>
      <c r="AP27" s="9">
        <f t="shared" si="11"/>
        <v>115</v>
      </c>
      <c r="AQ27" s="41">
        <f>24*60*(AC27-Z27)*AJ27+AB27</f>
        <v>460</v>
      </c>
      <c r="AR27" s="10">
        <f t="shared" si="12"/>
        <v>-1</v>
      </c>
      <c r="AS27" s="10">
        <f t="shared" si="13"/>
        <v>460</v>
      </c>
      <c r="AT27" s="26">
        <f t="shared" si="14"/>
        <v>0.31944444444444448</v>
      </c>
      <c r="AU27" s="9">
        <f>AF27*AH27</f>
        <v>84</v>
      </c>
      <c r="AV27" s="152">
        <f t="shared" si="3"/>
        <v>376</v>
      </c>
      <c r="AW27" s="26">
        <f t="shared" si="16"/>
        <v>0.26111111111111113</v>
      </c>
      <c r="AX27" s="39">
        <f t="shared" si="4"/>
        <v>0.67777777777777781</v>
      </c>
      <c r="AY27" s="124">
        <f t="shared" si="17"/>
        <v>75.000000000000014</v>
      </c>
      <c r="AZ27" s="128">
        <f t="shared" si="5"/>
        <v>50</v>
      </c>
      <c r="BA27" s="128">
        <f t="shared" si="6"/>
        <v>280</v>
      </c>
      <c r="BB27" s="128">
        <f t="shared" si="7"/>
        <v>230</v>
      </c>
      <c r="BC27" s="127">
        <f t="shared" si="18"/>
        <v>223.70629370629371</v>
      </c>
      <c r="BD27" s="127">
        <f t="shared" si="19"/>
        <v>3.5804195804195804</v>
      </c>
      <c r="BE27" s="127">
        <f t="shared" si="20"/>
        <v>62.48046875</v>
      </c>
    </row>
    <row r="28" spans="1:57" ht="15.75" x14ac:dyDescent="0.25">
      <c r="A28" t="str">
        <f t="shared" si="21"/>
        <v>R) 280 customers.</v>
      </c>
      <c r="X28">
        <v>19</v>
      </c>
      <c r="Y28" t="s">
        <v>91</v>
      </c>
      <c r="Z28" s="144">
        <v>0.33333333333333331</v>
      </c>
      <c r="AA28" s="157">
        <v>0.28125</v>
      </c>
      <c r="AB28" s="115">
        <v>100</v>
      </c>
      <c r="AC28" s="21">
        <v>0.375</v>
      </c>
      <c r="AD28" s="22">
        <v>6</v>
      </c>
      <c r="AE28" s="23">
        <v>3</v>
      </c>
      <c r="AF28" s="13">
        <v>5</v>
      </c>
      <c r="AG28" s="117">
        <v>0.40972222222222227</v>
      </c>
      <c r="AH28" s="43">
        <v>22</v>
      </c>
      <c r="AI28" s="160">
        <f t="shared" si="8"/>
        <v>0.43055555555555558</v>
      </c>
      <c r="AJ28" s="36">
        <f t="shared" si="9"/>
        <v>1</v>
      </c>
      <c r="AK28" s="41">
        <f t="shared" si="0"/>
        <v>60.000000000000028</v>
      </c>
      <c r="AL28" s="150">
        <f t="shared" si="10"/>
        <v>160.00000000000003</v>
      </c>
      <c r="AM28" s="41">
        <f t="shared" si="1"/>
        <v>50.000000000000057</v>
      </c>
      <c r="AN28" s="41">
        <f t="shared" si="22"/>
        <v>-2</v>
      </c>
      <c r="AO28" s="118">
        <f t="shared" si="23"/>
        <v>59.999999999999915</v>
      </c>
      <c r="AP28" s="9">
        <f t="shared" si="11"/>
        <v>11.999999999999982</v>
      </c>
      <c r="AQ28" s="41">
        <f t="shared" si="2"/>
        <v>160.00000000000003</v>
      </c>
      <c r="AR28" s="10">
        <f t="shared" si="12"/>
        <v>-2</v>
      </c>
      <c r="AS28" s="10">
        <f t="shared" si="13"/>
        <v>80.000000000000014</v>
      </c>
      <c r="AT28" s="26">
        <f t="shared" si="14"/>
        <v>5.5555555555555552E-2</v>
      </c>
      <c r="AU28" s="9">
        <f t="shared" si="15"/>
        <v>110</v>
      </c>
      <c r="AV28" s="152">
        <f t="shared" si="3"/>
        <v>25.000000000000014</v>
      </c>
      <c r="AW28" s="26">
        <f t="shared" si="16"/>
        <v>1.7361111111111112E-2</v>
      </c>
      <c r="AX28" s="39">
        <f t="shared" si="4"/>
        <v>0.3923611111111111</v>
      </c>
      <c r="AY28" s="124">
        <f t="shared" si="17"/>
        <v>74.999999999999972</v>
      </c>
      <c r="AZ28" s="128">
        <f t="shared" si="5"/>
        <v>50</v>
      </c>
      <c r="BA28" s="128">
        <f t="shared" si="6"/>
        <v>130</v>
      </c>
      <c r="BB28" s="128">
        <f t="shared" si="7"/>
        <v>80.000000000000014</v>
      </c>
      <c r="BC28" s="127">
        <f t="shared" si="18"/>
        <v>83.488372093023273</v>
      </c>
      <c r="BD28" s="127">
        <f t="shared" si="19"/>
        <v>3.255813953488373</v>
      </c>
      <c r="BE28" s="127">
        <f t="shared" si="20"/>
        <v>25.642857142857142</v>
      </c>
    </row>
    <row r="29" spans="1:57" ht="15.75" x14ac:dyDescent="0.25">
      <c r="A29" t="str">
        <f t="shared" si="21"/>
        <v>S) 160 customers.</v>
      </c>
      <c r="X29">
        <v>20</v>
      </c>
      <c r="Y29" t="s">
        <v>92</v>
      </c>
      <c r="Z29" s="145">
        <v>0.33333333333333331</v>
      </c>
      <c r="AA29" s="157">
        <v>0.29166666666666669</v>
      </c>
      <c r="AB29" s="115">
        <v>150</v>
      </c>
      <c r="AC29" s="21">
        <v>0.41666666666666669</v>
      </c>
      <c r="AD29" s="22">
        <v>6</v>
      </c>
      <c r="AE29" s="23">
        <v>3</v>
      </c>
      <c r="AF29" s="13">
        <v>5</v>
      </c>
      <c r="AG29" s="18">
        <v>0.42708333333333331</v>
      </c>
      <c r="AH29" s="43">
        <v>24</v>
      </c>
      <c r="AI29" s="160">
        <f t="shared" si="8"/>
        <v>0.51041666666666674</v>
      </c>
      <c r="AJ29" s="36">
        <f t="shared" si="9"/>
        <v>1</v>
      </c>
      <c r="AK29" s="41">
        <f t="shared" si="0"/>
        <v>120.00000000000006</v>
      </c>
      <c r="AL29" s="150">
        <f t="shared" si="10"/>
        <v>270.00000000000006</v>
      </c>
      <c r="AM29" s="41">
        <f t="shared" si="1"/>
        <v>14.999999999999943</v>
      </c>
      <c r="AN29" s="41">
        <f t="shared" si="22"/>
        <v>-2</v>
      </c>
      <c r="AO29" s="118">
        <f t="shared" si="23"/>
        <v>240.00000000000017</v>
      </c>
      <c r="AP29" s="9">
        <f t="shared" si="11"/>
        <v>48.000000000000036</v>
      </c>
      <c r="AQ29" s="41">
        <f t="shared" si="2"/>
        <v>270.00000000000006</v>
      </c>
      <c r="AR29" s="10">
        <f t="shared" si="12"/>
        <v>-2</v>
      </c>
      <c r="AS29" s="10">
        <f t="shared" si="13"/>
        <v>135.00000000000003</v>
      </c>
      <c r="AT29" s="26">
        <f t="shared" si="14"/>
        <v>9.375E-2</v>
      </c>
      <c r="AU29" s="9">
        <f t="shared" si="15"/>
        <v>120</v>
      </c>
      <c r="AV29" s="36">
        <f t="shared" si="3"/>
        <v>75.000000000000028</v>
      </c>
      <c r="AW29" s="26">
        <f t="shared" si="16"/>
        <v>5.2083333333333336E-2</v>
      </c>
      <c r="AX29" s="39">
        <f t="shared" si="4"/>
        <v>0.46875</v>
      </c>
      <c r="AY29" s="124">
        <f t="shared" si="17"/>
        <v>59.999999999999943</v>
      </c>
      <c r="AZ29" s="128">
        <f t="shared" si="5"/>
        <v>75</v>
      </c>
      <c r="BA29" s="128">
        <f t="shared" si="6"/>
        <v>210.00000000000003</v>
      </c>
      <c r="BB29" s="128">
        <f t="shared" si="7"/>
        <v>135.00000000000003</v>
      </c>
      <c r="BC29" s="127">
        <f t="shared" si="18"/>
        <v>152.1428571428572</v>
      </c>
      <c r="BD29" s="127">
        <f t="shared" si="19"/>
        <v>4.0476190476190492</v>
      </c>
      <c r="BE29" s="127">
        <f t="shared" si="20"/>
        <v>37.588235294117645</v>
      </c>
    </row>
    <row r="30" spans="1:57" ht="15.75" x14ac:dyDescent="0.25">
      <c r="A30" t="str">
        <f t="shared" si="21"/>
        <v>T) 270 customers.</v>
      </c>
      <c r="X30">
        <v>21</v>
      </c>
      <c r="Y30" t="s">
        <v>93</v>
      </c>
      <c r="Z30" s="144">
        <v>0.29166666666666669</v>
      </c>
      <c r="AA30" s="157">
        <v>0.25</v>
      </c>
      <c r="AB30" s="115">
        <v>150</v>
      </c>
      <c r="AC30" s="21">
        <v>0.375</v>
      </c>
      <c r="AD30" s="22">
        <v>8</v>
      </c>
      <c r="AE30" s="23">
        <v>4</v>
      </c>
      <c r="AF30" s="13">
        <v>5</v>
      </c>
      <c r="AG30" s="18">
        <v>0.44791666666666669</v>
      </c>
      <c r="AH30" s="43">
        <v>25</v>
      </c>
      <c r="AI30" s="160">
        <f t="shared" si="8"/>
        <v>0.72916666666666674</v>
      </c>
      <c r="AJ30" s="36">
        <f t="shared" si="9"/>
        <v>3</v>
      </c>
      <c r="AK30" s="41">
        <f t="shared" si="0"/>
        <v>119.99999999999997</v>
      </c>
      <c r="AL30" s="150">
        <f t="shared" si="10"/>
        <v>270</v>
      </c>
      <c r="AM30" s="41">
        <f t="shared" si="1"/>
        <v>105.00000000000003</v>
      </c>
      <c r="AN30" s="41">
        <f t="shared" si="22"/>
        <v>-1</v>
      </c>
      <c r="AO30" s="118">
        <f t="shared" si="23"/>
        <v>404.99999999999989</v>
      </c>
      <c r="AP30" s="9">
        <f t="shared" si="11"/>
        <v>80.999999999999972</v>
      </c>
      <c r="AQ30" s="41">
        <f t="shared" si="2"/>
        <v>509.99999999999989</v>
      </c>
      <c r="AR30" s="10">
        <f t="shared" si="12"/>
        <v>-1</v>
      </c>
      <c r="AS30" s="10">
        <f t="shared" si="13"/>
        <v>509.99999999999989</v>
      </c>
      <c r="AT30" s="26">
        <f t="shared" si="14"/>
        <v>0.35416666666666669</v>
      </c>
      <c r="AU30" s="9">
        <f t="shared" si="15"/>
        <v>125</v>
      </c>
      <c r="AV30" s="36">
        <f t="shared" si="3"/>
        <v>384.99999999999989</v>
      </c>
      <c r="AW30" s="26">
        <f t="shared" si="16"/>
        <v>0.2673611111111111</v>
      </c>
      <c r="AX30" s="39">
        <f t="shared" si="4"/>
        <v>0.64236111111111116</v>
      </c>
      <c r="AY30" s="124">
        <f t="shared" si="17"/>
        <v>60.000000000000028</v>
      </c>
      <c r="AZ30" s="128">
        <f t="shared" si="5"/>
        <v>75</v>
      </c>
      <c r="BA30" s="128">
        <f t="shared" si="6"/>
        <v>329.99999999999994</v>
      </c>
      <c r="BB30" s="128">
        <f t="shared" si="7"/>
        <v>254.99999999999994</v>
      </c>
      <c r="BC30" s="127">
        <f t="shared" si="18"/>
        <v>252.39130434782604</v>
      </c>
      <c r="BD30" s="127">
        <f t="shared" si="19"/>
        <v>4.5652173913043477</v>
      </c>
      <c r="BE30" s="127">
        <f t="shared" si="20"/>
        <v>55.285714285714278</v>
      </c>
    </row>
    <row r="31" spans="1:57" ht="15.75" x14ac:dyDescent="0.25">
      <c r="A31" t="str">
        <f t="shared" si="21"/>
        <v>U) 270 customers.</v>
      </c>
      <c r="X31">
        <v>22</v>
      </c>
      <c r="Y31" t="s">
        <v>94</v>
      </c>
      <c r="Z31" s="145">
        <v>0.29166666666666669</v>
      </c>
      <c r="AA31" s="157">
        <v>0.26041666666666669</v>
      </c>
      <c r="AB31" s="115">
        <v>150</v>
      </c>
      <c r="AC31" s="21">
        <v>0.41666666666666669</v>
      </c>
      <c r="AD31" s="22">
        <v>8</v>
      </c>
      <c r="AE31" s="23">
        <v>4</v>
      </c>
      <c r="AF31" s="13">
        <v>5</v>
      </c>
      <c r="AG31" s="18">
        <v>0.45833333333333331</v>
      </c>
      <c r="AH31" s="43">
        <v>35</v>
      </c>
      <c r="AI31" s="160">
        <f t="shared" si="8"/>
        <v>0.89583333333333337</v>
      </c>
      <c r="AJ31" s="36">
        <f t="shared" si="9"/>
        <v>3</v>
      </c>
      <c r="AK31" s="41">
        <f t="shared" si="0"/>
        <v>180</v>
      </c>
      <c r="AL31" s="150">
        <f t="shared" si="10"/>
        <v>330</v>
      </c>
      <c r="AM31" s="41">
        <f t="shared" si="1"/>
        <v>59.999999999999943</v>
      </c>
      <c r="AN31" s="41">
        <f t="shared" si="22"/>
        <v>-1</v>
      </c>
      <c r="AO31" s="118">
        <f t="shared" si="23"/>
        <v>630</v>
      </c>
      <c r="AP31" s="9">
        <f t="shared" si="11"/>
        <v>126</v>
      </c>
      <c r="AQ31" s="41">
        <f t="shared" si="2"/>
        <v>690</v>
      </c>
      <c r="AR31" s="10">
        <f t="shared" si="12"/>
        <v>-1</v>
      </c>
      <c r="AS31" s="10">
        <f t="shared" si="13"/>
        <v>690</v>
      </c>
      <c r="AT31" s="26">
        <f t="shared" si="14"/>
        <v>0.47916666666666669</v>
      </c>
      <c r="AU31" s="9">
        <f t="shared" si="15"/>
        <v>175</v>
      </c>
      <c r="AV31" s="36">
        <f t="shared" si="3"/>
        <v>515</v>
      </c>
      <c r="AW31" s="26">
        <f t="shared" si="16"/>
        <v>0.3576388888888889</v>
      </c>
      <c r="AX31" s="39">
        <f t="shared" si="4"/>
        <v>0.77430555555555558</v>
      </c>
      <c r="AY31" s="124">
        <f t="shared" si="17"/>
        <v>45</v>
      </c>
      <c r="AZ31" s="128">
        <f t="shared" si="5"/>
        <v>75</v>
      </c>
      <c r="BA31" s="128">
        <f t="shared" si="6"/>
        <v>420</v>
      </c>
      <c r="BB31" s="128">
        <f t="shared" si="7"/>
        <v>345</v>
      </c>
      <c r="BC31" s="127">
        <f t="shared" si="18"/>
        <v>346.47540983606558</v>
      </c>
      <c r="BD31" s="127">
        <f t="shared" si="19"/>
        <v>4.7540983606557381</v>
      </c>
      <c r="BE31" s="127">
        <f t="shared" si="20"/>
        <v>72.879310344827587</v>
      </c>
    </row>
    <row r="32" spans="1:57" ht="15.75" x14ac:dyDescent="0.25">
      <c r="A32" t="str">
        <f t="shared" si="21"/>
        <v>V) 330 customers.</v>
      </c>
      <c r="X32">
        <v>23</v>
      </c>
      <c r="Y32" t="s">
        <v>95</v>
      </c>
      <c r="Z32" s="144">
        <v>0.33333333333333331</v>
      </c>
      <c r="AA32" s="157">
        <v>0.24305555555555555</v>
      </c>
      <c r="AB32" s="115">
        <v>150</v>
      </c>
      <c r="AC32" s="21">
        <v>0.375</v>
      </c>
      <c r="AD32" s="22">
        <v>8</v>
      </c>
      <c r="AE32" s="23">
        <v>4</v>
      </c>
      <c r="AF32" s="13">
        <v>5</v>
      </c>
      <c r="AG32" s="18">
        <v>0.44791666666666669</v>
      </c>
      <c r="AH32" s="43">
        <v>26</v>
      </c>
      <c r="AI32" s="160">
        <f t="shared" si="8"/>
        <v>0.60416666666666663</v>
      </c>
      <c r="AJ32" s="36">
        <f>AD32-AF32</f>
        <v>3</v>
      </c>
      <c r="AK32" s="41">
        <f t="shared" si="0"/>
        <v>60.000000000000028</v>
      </c>
      <c r="AL32" s="150">
        <f t="shared" si="10"/>
        <v>210.00000000000003</v>
      </c>
      <c r="AM32" s="41">
        <f t="shared" si="1"/>
        <v>105.00000000000003</v>
      </c>
      <c r="AN32" s="41">
        <f t="shared" si="22"/>
        <v>-1</v>
      </c>
      <c r="AO32" s="118">
        <f t="shared" si="23"/>
        <v>225.00000000000009</v>
      </c>
      <c r="AP32" s="9">
        <f t="shared" si="11"/>
        <v>45.000000000000014</v>
      </c>
      <c r="AQ32" s="41">
        <f t="shared" si="2"/>
        <v>330.00000000000011</v>
      </c>
      <c r="AR32" s="10">
        <f t="shared" si="12"/>
        <v>-1</v>
      </c>
      <c r="AS32" s="10">
        <f t="shared" si="13"/>
        <v>330.00000000000011</v>
      </c>
      <c r="AT32" s="26">
        <f t="shared" si="14"/>
        <v>0.22916666666666666</v>
      </c>
      <c r="AU32" s="9">
        <f t="shared" si="15"/>
        <v>130</v>
      </c>
      <c r="AV32" s="36">
        <f t="shared" si="3"/>
        <v>200.00000000000011</v>
      </c>
      <c r="AW32" s="26">
        <f t="shared" si="16"/>
        <v>0.1388888888888889</v>
      </c>
      <c r="AX32" s="39">
        <f t="shared" si="4"/>
        <v>0.51388888888888884</v>
      </c>
      <c r="AY32" s="124">
        <f t="shared" si="17"/>
        <v>129.99999999999997</v>
      </c>
      <c r="AZ32" s="128">
        <f t="shared" si="5"/>
        <v>75</v>
      </c>
      <c r="BA32" s="128">
        <f t="shared" si="6"/>
        <v>240.00000000000006</v>
      </c>
      <c r="BB32" s="128">
        <f t="shared" si="7"/>
        <v>165.00000000000006</v>
      </c>
      <c r="BC32" s="127">
        <f t="shared" si="18"/>
        <v>151.15384615384622</v>
      </c>
      <c r="BD32" s="127">
        <f t="shared" si="19"/>
        <v>3.7500000000000004</v>
      </c>
      <c r="BE32" s="127">
        <f t="shared" si="20"/>
        <v>40.307692307692321</v>
      </c>
    </row>
    <row r="33" spans="1:57" ht="15.75" x14ac:dyDescent="0.25">
      <c r="A33" t="str">
        <f t="shared" si="21"/>
        <v>W) 210 customers.</v>
      </c>
      <c r="R33" s="2"/>
      <c r="X33">
        <v>24</v>
      </c>
      <c r="Y33" t="s">
        <v>96</v>
      </c>
      <c r="Z33" s="145">
        <v>0.33333333333333331</v>
      </c>
      <c r="AA33" s="157">
        <v>0.30208333333333331</v>
      </c>
      <c r="AB33" s="115">
        <v>150</v>
      </c>
      <c r="AC33" s="21">
        <v>0.41666666666666669</v>
      </c>
      <c r="AD33" s="22">
        <v>8</v>
      </c>
      <c r="AE33" s="24">
        <v>4</v>
      </c>
      <c r="AF33" s="13">
        <v>5</v>
      </c>
      <c r="AG33" s="18">
        <v>0.47916666666666669</v>
      </c>
      <c r="AH33" s="43">
        <v>20</v>
      </c>
      <c r="AI33" s="160">
        <f t="shared" si="8"/>
        <v>0.77083333333333337</v>
      </c>
      <c r="AJ33" s="36">
        <f t="shared" si="9"/>
        <v>3</v>
      </c>
      <c r="AK33" s="41">
        <f t="shared" si="0"/>
        <v>120.00000000000006</v>
      </c>
      <c r="AL33" s="150">
        <f t="shared" si="10"/>
        <v>270.00000000000006</v>
      </c>
      <c r="AM33" s="41">
        <f t="shared" si="1"/>
        <v>90</v>
      </c>
      <c r="AN33" s="41">
        <f t="shared" si="22"/>
        <v>-1</v>
      </c>
      <c r="AO33" s="118">
        <f t="shared" si="23"/>
        <v>420.00000000000017</v>
      </c>
      <c r="AP33" s="9">
        <f t="shared" si="11"/>
        <v>84.000000000000028</v>
      </c>
      <c r="AQ33" s="41">
        <f t="shared" si="2"/>
        <v>510.00000000000017</v>
      </c>
      <c r="AR33" s="10">
        <f t="shared" si="12"/>
        <v>-1</v>
      </c>
      <c r="AS33" s="10">
        <f t="shared" si="13"/>
        <v>510.00000000000017</v>
      </c>
      <c r="AT33" s="26">
        <f t="shared" si="14"/>
        <v>0.35416666666666669</v>
      </c>
      <c r="AU33" s="9">
        <f t="shared" si="15"/>
        <v>100</v>
      </c>
      <c r="AV33" s="36">
        <f t="shared" si="3"/>
        <v>410.00000000000017</v>
      </c>
      <c r="AW33" s="26">
        <f t="shared" si="16"/>
        <v>0.28472222222222221</v>
      </c>
      <c r="AX33" s="39">
        <f t="shared" si="4"/>
        <v>0.70138888888888884</v>
      </c>
      <c r="AY33" s="124">
        <f t="shared" si="17"/>
        <v>45</v>
      </c>
      <c r="AZ33" s="128">
        <f t="shared" si="5"/>
        <v>75</v>
      </c>
      <c r="BA33" s="128">
        <f t="shared" si="6"/>
        <v>330.00000000000011</v>
      </c>
      <c r="BB33" s="128">
        <f t="shared" si="7"/>
        <v>255.00000000000009</v>
      </c>
      <c r="BC33" s="127">
        <f t="shared" si="18"/>
        <v>256.33333333333343</v>
      </c>
      <c r="BD33" s="127">
        <f t="shared" si="19"/>
        <v>4.6666666666666661</v>
      </c>
      <c r="BE33" s="127">
        <f t="shared" si="20"/>
        <v>54.928571428571459</v>
      </c>
    </row>
    <row r="34" spans="1:57" ht="15.75" x14ac:dyDescent="0.25">
      <c r="A34" t="str">
        <f t="shared" si="21"/>
        <v>X) 270 customers.</v>
      </c>
      <c r="R34" s="2"/>
      <c r="X34">
        <v>25</v>
      </c>
      <c r="Y34" t="s">
        <v>97</v>
      </c>
      <c r="Z34" s="144">
        <v>0.29166666666666669</v>
      </c>
      <c r="AA34" s="157">
        <v>0.24305555555555555</v>
      </c>
      <c r="AB34" s="115">
        <v>150</v>
      </c>
      <c r="AC34" s="21">
        <v>0.375</v>
      </c>
      <c r="AD34" s="22">
        <v>5</v>
      </c>
      <c r="AE34" s="23">
        <v>2</v>
      </c>
      <c r="AF34" s="13">
        <v>4</v>
      </c>
      <c r="AG34" s="18">
        <v>0.44791666666666669</v>
      </c>
      <c r="AH34" s="43">
        <v>26</v>
      </c>
      <c r="AI34" s="160">
        <f t="shared" si="8"/>
        <v>0.46875</v>
      </c>
      <c r="AJ34" s="36">
        <f t="shared" si="9"/>
        <v>1</v>
      </c>
      <c r="AK34" s="41">
        <f t="shared" si="0"/>
        <v>119.99999999999997</v>
      </c>
      <c r="AL34" s="150">
        <f t="shared" si="10"/>
        <v>270</v>
      </c>
      <c r="AM34" s="41">
        <f t="shared" si="1"/>
        <v>105.00000000000003</v>
      </c>
      <c r="AN34" s="41">
        <f t="shared" si="22"/>
        <v>-2</v>
      </c>
      <c r="AO34" s="118">
        <f t="shared" si="23"/>
        <v>59.999999999999943</v>
      </c>
      <c r="AP34" s="9">
        <f t="shared" si="11"/>
        <v>14.999999999999986</v>
      </c>
      <c r="AQ34" s="41">
        <f t="shared" si="2"/>
        <v>270</v>
      </c>
      <c r="AR34" s="10">
        <f t="shared" si="12"/>
        <v>-2</v>
      </c>
      <c r="AS34" s="10">
        <f t="shared" si="13"/>
        <v>135</v>
      </c>
      <c r="AT34" s="26">
        <f t="shared" si="14"/>
        <v>9.375E-2</v>
      </c>
      <c r="AU34" s="9">
        <f t="shared" si="15"/>
        <v>104</v>
      </c>
      <c r="AV34" s="36">
        <f t="shared" si="3"/>
        <v>83</v>
      </c>
      <c r="AW34" s="26">
        <f t="shared" si="16"/>
        <v>5.7638888888888885E-2</v>
      </c>
      <c r="AX34" s="39">
        <f t="shared" si="4"/>
        <v>0.43263888888888891</v>
      </c>
      <c r="AY34" s="124">
        <f t="shared" si="17"/>
        <v>70.000000000000028</v>
      </c>
      <c r="AZ34" s="128">
        <f t="shared" si="5"/>
        <v>75</v>
      </c>
      <c r="BA34" s="128">
        <f t="shared" si="6"/>
        <v>210</v>
      </c>
      <c r="BB34" s="128">
        <f t="shared" si="7"/>
        <v>135</v>
      </c>
      <c r="BC34" s="127">
        <f t="shared" si="18"/>
        <v>149.76923076923075</v>
      </c>
      <c r="BD34" s="127">
        <f t="shared" si="19"/>
        <v>3.138461538461538</v>
      </c>
      <c r="BE34" s="127">
        <f t="shared" si="20"/>
        <v>47.720588235294116</v>
      </c>
    </row>
    <row r="35" spans="1:57" ht="16.5" thickBot="1" x14ac:dyDescent="0.3">
      <c r="A35" t="str">
        <f t="shared" si="21"/>
        <v>Y) 270 customers.</v>
      </c>
      <c r="R35" s="2"/>
      <c r="X35">
        <v>26</v>
      </c>
      <c r="Y35" t="s">
        <v>98</v>
      </c>
      <c r="Z35" s="146">
        <v>0.29166666666666669</v>
      </c>
      <c r="AA35" s="158">
        <v>0.27083333333333331</v>
      </c>
      <c r="AB35" s="116">
        <v>150</v>
      </c>
      <c r="AC35" s="28">
        <v>0.41666666666666669</v>
      </c>
      <c r="AD35" s="29">
        <v>5</v>
      </c>
      <c r="AE35" s="30">
        <v>2</v>
      </c>
      <c r="AF35" s="15">
        <v>4</v>
      </c>
      <c r="AG35" s="31">
        <v>0.44791666666666669</v>
      </c>
      <c r="AH35" s="44">
        <v>30</v>
      </c>
      <c r="AI35" s="161">
        <f t="shared" si="8"/>
        <v>0.53125</v>
      </c>
      <c r="AJ35" s="38">
        <f t="shared" si="9"/>
        <v>1</v>
      </c>
      <c r="AK35" s="42">
        <f t="shared" si="0"/>
        <v>180</v>
      </c>
      <c r="AL35" s="151">
        <f t="shared" si="10"/>
        <v>330</v>
      </c>
      <c r="AM35" s="42">
        <f t="shared" si="1"/>
        <v>45</v>
      </c>
      <c r="AN35" s="42">
        <f t="shared" si="22"/>
        <v>-2</v>
      </c>
      <c r="AO35" s="119">
        <f t="shared" si="23"/>
        <v>240</v>
      </c>
      <c r="AP35" s="34">
        <f t="shared" si="11"/>
        <v>60</v>
      </c>
      <c r="AQ35" s="42">
        <f t="shared" si="2"/>
        <v>330</v>
      </c>
      <c r="AR35" s="32">
        <f t="shared" si="12"/>
        <v>-2</v>
      </c>
      <c r="AS35" s="32">
        <f t="shared" si="13"/>
        <v>165</v>
      </c>
      <c r="AT35" s="33">
        <f t="shared" si="14"/>
        <v>0.11458333333333333</v>
      </c>
      <c r="AU35" s="34">
        <f t="shared" si="15"/>
        <v>120</v>
      </c>
      <c r="AV35" s="38">
        <f t="shared" si="3"/>
        <v>105</v>
      </c>
      <c r="AW35" s="33">
        <f t="shared" si="16"/>
        <v>7.2916666666666671E-2</v>
      </c>
      <c r="AX35" s="40">
        <f t="shared" si="4"/>
        <v>0.48958333333333337</v>
      </c>
      <c r="AY35" s="125">
        <f t="shared" si="17"/>
        <v>30.000000000000053</v>
      </c>
      <c r="AZ35" s="130">
        <f t="shared" si="5"/>
        <v>75</v>
      </c>
      <c r="BA35" s="130">
        <f t="shared" si="6"/>
        <v>240</v>
      </c>
      <c r="BB35" s="130">
        <f t="shared" si="7"/>
        <v>165</v>
      </c>
      <c r="BC35" s="129">
        <f t="shared" si="18"/>
        <v>193.79999999999998</v>
      </c>
      <c r="BD35" s="129">
        <f t="shared" si="19"/>
        <v>3.6799999999999993</v>
      </c>
      <c r="BE35" s="129">
        <f t="shared" si="20"/>
        <v>52.663043478260875</v>
      </c>
    </row>
    <row r="36" spans="1:57" x14ac:dyDescent="0.25">
      <c r="A36" t="str">
        <f t="shared" si="21"/>
        <v>Z) 330 customers.</v>
      </c>
      <c r="R36" s="2"/>
      <c r="Z36"/>
      <c r="AA36" s="120"/>
      <c r="AB36" s="120"/>
      <c r="AL36" s="41"/>
      <c r="AM36" s="41"/>
      <c r="AO36" s="37"/>
      <c r="AY36" s="122"/>
      <c r="BD36" s="121"/>
    </row>
    <row r="37" spans="1:57" x14ac:dyDescent="0.25">
      <c r="R37" s="2"/>
    </row>
    <row r="38" spans="1:57" x14ac:dyDescent="0.25">
      <c r="R38" s="2"/>
    </row>
    <row r="39" spans="1:57" ht="15.75" x14ac:dyDescent="0.25">
      <c r="A39" s="1" t="s">
        <v>65</v>
      </c>
      <c r="B39" s="1"/>
      <c r="C39" s="1"/>
      <c r="D39" s="1"/>
      <c r="E39" s="1"/>
      <c r="F39" s="1"/>
      <c r="G39" s="142">
        <f>VLOOKUP($AH$1,$X$10:$AH$35,10)</f>
        <v>0.3888888888888889</v>
      </c>
      <c r="H39" s="1" t="s">
        <v>120</v>
      </c>
      <c r="I39" s="1"/>
      <c r="J39" s="1"/>
      <c r="K39" s="1"/>
      <c r="L39" s="1"/>
      <c r="M39" s="1"/>
      <c r="R39" s="2"/>
      <c r="V39" s="2"/>
      <c r="W39" s="2"/>
      <c r="X39" s="2"/>
    </row>
    <row r="40" spans="1:57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R40" s="2"/>
      <c r="V40" s="2"/>
      <c r="W40" s="2"/>
      <c r="X40" s="2"/>
    </row>
    <row r="41" spans="1:57" x14ac:dyDescent="0.25">
      <c r="A41" t="str">
        <f>Y10&amp; $Y$9 &amp;" "&amp; ROUND(AP10,1) &amp;" minutes."</f>
        <v>A) around 50 minutes.</v>
      </c>
      <c r="R41" s="2"/>
      <c r="V41" s="2"/>
      <c r="W41" s="2"/>
      <c r="X41" s="2"/>
    </row>
    <row r="42" spans="1:57" x14ac:dyDescent="0.25">
      <c r="A42" t="str">
        <f t="shared" ref="A42:A66" si="24">Y11&amp; $Y$9 &amp;" "&amp; ROUND(AP11,1) &amp;" minutes."</f>
        <v>B) around 30 minutes.</v>
      </c>
      <c r="V42" s="2"/>
      <c r="W42" s="2"/>
      <c r="X42" s="2"/>
    </row>
    <row r="43" spans="1:57" x14ac:dyDescent="0.25">
      <c r="A43" t="str">
        <f t="shared" si="24"/>
        <v>C) around 25 minutes.</v>
      </c>
      <c r="R43" s="2"/>
      <c r="V43" s="2"/>
      <c r="W43" s="2"/>
      <c r="X43" s="2"/>
    </row>
    <row r="44" spans="1:57" x14ac:dyDescent="0.25">
      <c r="A44" t="str">
        <f t="shared" si="24"/>
        <v>D) around 30 minutes.</v>
      </c>
      <c r="R44" s="2"/>
      <c r="V44" s="2"/>
      <c r="W44" s="2"/>
      <c r="X44" s="2"/>
    </row>
    <row r="45" spans="1:57" x14ac:dyDescent="0.25">
      <c r="A45" t="str">
        <f t="shared" si="24"/>
        <v>E) around 80 minutes.</v>
      </c>
      <c r="O45" s="27"/>
      <c r="V45" s="2"/>
      <c r="W45" s="2"/>
      <c r="X45" s="2"/>
    </row>
    <row r="46" spans="1:57" x14ac:dyDescent="0.25">
      <c r="A46" t="str">
        <f t="shared" si="24"/>
        <v>F) around 100 minutes.</v>
      </c>
      <c r="R46" s="2"/>
      <c r="V46" s="2"/>
      <c r="W46" s="2"/>
      <c r="X46" s="2"/>
    </row>
    <row r="47" spans="1:57" x14ac:dyDescent="0.25">
      <c r="A47" t="str">
        <f t="shared" si="24"/>
        <v>G) around 55 minutes.</v>
      </c>
      <c r="R47" s="2"/>
      <c r="V47" s="2"/>
      <c r="W47" s="2"/>
      <c r="X47" s="2"/>
    </row>
    <row r="48" spans="1:57" x14ac:dyDescent="0.25">
      <c r="A48" t="str">
        <f t="shared" si="24"/>
        <v>H) around 70 minutes.</v>
      </c>
      <c r="R48" s="2"/>
      <c r="V48" s="2"/>
      <c r="W48" s="2"/>
      <c r="X48" s="2"/>
    </row>
    <row r="49" spans="1:24" x14ac:dyDescent="0.25">
      <c r="A49" t="str">
        <f t="shared" si="24"/>
        <v>I) around 81 minutes.</v>
      </c>
      <c r="R49" s="2"/>
      <c r="V49" s="2"/>
      <c r="W49" s="2"/>
      <c r="X49" s="2"/>
    </row>
    <row r="50" spans="1:24" x14ac:dyDescent="0.25">
      <c r="A50" t="str">
        <f t="shared" si="24"/>
        <v>J) around 123 minutes.</v>
      </c>
      <c r="R50" s="2"/>
      <c r="V50" s="2"/>
      <c r="W50" s="2"/>
      <c r="X50" s="2"/>
    </row>
    <row r="51" spans="1:24" x14ac:dyDescent="0.25">
      <c r="A51" t="str">
        <f t="shared" si="24"/>
        <v>K) around 36 minutes.</v>
      </c>
      <c r="R51" s="2"/>
      <c r="V51" s="2"/>
      <c r="W51" s="2"/>
      <c r="X51" s="2"/>
    </row>
    <row r="52" spans="1:24" x14ac:dyDescent="0.25">
      <c r="A52" t="str">
        <f t="shared" si="24"/>
        <v>L) around 87 minutes.</v>
      </c>
      <c r="R52" s="2"/>
      <c r="V52" s="2"/>
      <c r="W52" s="2"/>
      <c r="X52" s="2"/>
    </row>
    <row r="53" spans="1:24" x14ac:dyDescent="0.25">
      <c r="A53" t="str">
        <f t="shared" si="24"/>
        <v>M) around 10 minutes.</v>
      </c>
      <c r="R53" s="2"/>
      <c r="V53" s="2"/>
      <c r="W53" s="2"/>
      <c r="X53" s="2"/>
    </row>
    <row r="54" spans="1:24" x14ac:dyDescent="0.25">
      <c r="A54" t="str">
        <f t="shared" si="24"/>
        <v>N) around 45 minutes.</v>
      </c>
      <c r="R54" s="2"/>
      <c r="V54" s="2"/>
      <c r="W54" s="2"/>
      <c r="X54" s="2"/>
    </row>
    <row r="55" spans="1:24" x14ac:dyDescent="0.25">
      <c r="A55" t="str">
        <f t="shared" si="24"/>
        <v>O) around 15 minutes.</v>
      </c>
      <c r="R55" s="2"/>
      <c r="V55" s="2"/>
      <c r="W55" s="2"/>
      <c r="X55" s="2"/>
    </row>
    <row r="56" spans="1:24" x14ac:dyDescent="0.25">
      <c r="A56" t="str">
        <f t="shared" si="24"/>
        <v>P) around 40 minutes.</v>
      </c>
      <c r="R56" s="2"/>
      <c r="V56" s="2"/>
      <c r="W56" s="2"/>
      <c r="X56" s="2"/>
    </row>
    <row r="57" spans="1:24" x14ac:dyDescent="0.25">
      <c r="A57" t="str">
        <f t="shared" si="24"/>
        <v>Q) around 70 minutes.</v>
      </c>
      <c r="R57" s="2"/>
      <c r="V57" s="2"/>
      <c r="W57" s="2"/>
      <c r="X57" s="2"/>
    </row>
    <row r="58" spans="1:24" x14ac:dyDescent="0.25">
      <c r="A58" t="str">
        <f t="shared" si="24"/>
        <v>R) around 115 minutes.</v>
      </c>
      <c r="R58" s="2"/>
      <c r="V58" s="2"/>
      <c r="W58" s="2"/>
      <c r="X58" s="2"/>
    </row>
    <row r="59" spans="1:24" x14ac:dyDescent="0.25">
      <c r="A59" t="str">
        <f t="shared" si="24"/>
        <v>S) around 12 minutes.</v>
      </c>
      <c r="R59" s="2"/>
      <c r="V59" s="2"/>
      <c r="W59" s="2"/>
      <c r="X59" s="2"/>
    </row>
    <row r="60" spans="1:24" x14ac:dyDescent="0.25">
      <c r="A60" t="str">
        <f t="shared" si="24"/>
        <v>T) around 48 minutes.</v>
      </c>
      <c r="R60" s="2"/>
      <c r="V60" s="2"/>
      <c r="W60" s="2"/>
      <c r="X60" s="2"/>
    </row>
    <row r="61" spans="1:24" x14ac:dyDescent="0.25">
      <c r="A61" t="str">
        <f t="shared" si="24"/>
        <v>U) around 81 minutes.</v>
      </c>
      <c r="R61" s="2"/>
      <c r="V61" s="2"/>
      <c r="W61" s="2"/>
      <c r="X61" s="2"/>
    </row>
    <row r="62" spans="1:24" x14ac:dyDescent="0.25">
      <c r="A62" t="str">
        <f t="shared" si="24"/>
        <v>V) around 126 minutes.</v>
      </c>
      <c r="R62" s="2"/>
      <c r="V62" s="2"/>
      <c r="W62" s="2"/>
      <c r="X62" s="2"/>
    </row>
    <row r="63" spans="1:24" x14ac:dyDescent="0.25">
      <c r="A63" t="str">
        <f t="shared" si="24"/>
        <v>W) around 45 minutes.</v>
      </c>
      <c r="R63" s="2"/>
      <c r="V63" s="2"/>
      <c r="W63" s="2"/>
      <c r="X63" s="2"/>
    </row>
    <row r="64" spans="1:24" x14ac:dyDescent="0.25">
      <c r="A64" t="str">
        <f t="shared" si="24"/>
        <v>X) around 84 minutes.</v>
      </c>
      <c r="R64" s="2"/>
      <c r="V64" s="2"/>
      <c r="W64" s="2"/>
      <c r="X64" s="2"/>
    </row>
    <row r="65" spans="1:24" x14ac:dyDescent="0.25">
      <c r="A65" t="str">
        <f t="shared" si="24"/>
        <v>Y) around 15 minutes.</v>
      </c>
      <c r="R65" s="2"/>
      <c r="V65" s="2"/>
      <c r="W65" s="2"/>
      <c r="X65" s="2"/>
    </row>
    <row r="66" spans="1:24" x14ac:dyDescent="0.25">
      <c r="A66" t="str">
        <f t="shared" si="24"/>
        <v>Z) around 60 minutes.</v>
      </c>
      <c r="R66" s="2"/>
      <c r="V66" s="2"/>
      <c r="W66" s="2"/>
      <c r="X66" s="2"/>
    </row>
    <row r="67" spans="1:24" x14ac:dyDescent="0.25">
      <c r="R67" s="2"/>
      <c r="V67" s="2"/>
      <c r="W67" s="2"/>
      <c r="X67" s="2"/>
    </row>
    <row r="68" spans="1:24" x14ac:dyDescent="0.25">
      <c r="R68" s="2"/>
      <c r="V68" s="2"/>
      <c r="W68" s="2"/>
      <c r="X68" s="2"/>
    </row>
    <row r="69" spans="1:24" ht="15.75" x14ac:dyDescent="0.25">
      <c r="A69" s="1" t="s">
        <v>121</v>
      </c>
      <c r="G69" s="17">
        <f>VLOOKUP($AH$1,$X$10:$AH$35,11)</f>
        <v>15</v>
      </c>
      <c r="H69" t="s">
        <v>132</v>
      </c>
      <c r="R69" s="2"/>
      <c r="V69" s="2"/>
      <c r="W69" s="2"/>
      <c r="X69" s="2"/>
    </row>
    <row r="70" spans="1:24" x14ac:dyDescent="0.25">
      <c r="R70" s="2"/>
      <c r="V70" s="2"/>
      <c r="W70" s="2"/>
      <c r="X70" s="2"/>
    </row>
    <row r="71" spans="1:24" x14ac:dyDescent="0.25">
      <c r="A71" t="str">
        <f t="shared" ref="A71:A96" si="25">Y10&amp;" when there are "&amp;$Y$9&amp;" " &amp; AU10&amp;" customers in the line."</f>
        <v>A) when there are  around 60 customers in the line.</v>
      </c>
      <c r="R71" s="2"/>
      <c r="V71" s="2"/>
      <c r="W71" s="2"/>
      <c r="X71" s="2"/>
    </row>
    <row r="72" spans="1:24" x14ac:dyDescent="0.25">
      <c r="A72" t="str">
        <f t="shared" si="25"/>
        <v>B) when there are  around 80 customers in the line.</v>
      </c>
      <c r="R72" s="2"/>
      <c r="V72" s="2"/>
      <c r="W72" s="2"/>
      <c r="X72" s="2"/>
    </row>
    <row r="73" spans="1:24" x14ac:dyDescent="0.25">
      <c r="A73" t="str">
        <f t="shared" si="25"/>
        <v>C) when there are  around 100 customers in the line.</v>
      </c>
      <c r="R73" s="2"/>
      <c r="V73" s="2"/>
      <c r="W73" s="2"/>
      <c r="X73" s="2"/>
    </row>
    <row r="74" spans="1:24" x14ac:dyDescent="0.25">
      <c r="A74" t="str">
        <f t="shared" si="25"/>
        <v>D) when there are  around 64 customers in the line.</v>
      </c>
      <c r="R74" s="2"/>
      <c r="V74" s="2"/>
      <c r="W74" s="2"/>
      <c r="X74" s="2"/>
    </row>
    <row r="75" spans="1:24" x14ac:dyDescent="0.25">
      <c r="A75" t="str">
        <f t="shared" si="25"/>
        <v>E) when there are  around 72 customers in the line.</v>
      </c>
      <c r="R75" s="2"/>
      <c r="V75" s="2"/>
      <c r="W75" s="2"/>
      <c r="X75" s="2"/>
    </row>
    <row r="76" spans="1:24" x14ac:dyDescent="0.25">
      <c r="A76" t="str">
        <f t="shared" si="25"/>
        <v>F) when there are  around 76 customers in the line.</v>
      </c>
      <c r="R76" s="2"/>
      <c r="V76" s="2"/>
      <c r="W76" s="2"/>
      <c r="X76" s="2"/>
    </row>
    <row r="77" spans="1:24" x14ac:dyDescent="0.25">
      <c r="A77" t="str">
        <f t="shared" si="25"/>
        <v>G) when there are  around 84 customers in the line.</v>
      </c>
      <c r="R77" s="2"/>
      <c r="V77" s="2"/>
      <c r="W77" s="2"/>
      <c r="X77" s="2"/>
    </row>
    <row r="78" spans="1:24" x14ac:dyDescent="0.25">
      <c r="A78" t="str">
        <f t="shared" si="25"/>
        <v>H) when there are  around 60 customers in the line.</v>
      </c>
      <c r="R78" s="2"/>
      <c r="V78" s="2"/>
      <c r="W78" s="2"/>
      <c r="X78" s="2"/>
    </row>
    <row r="79" spans="1:24" x14ac:dyDescent="0.25">
      <c r="A79" t="str">
        <f t="shared" si="25"/>
        <v>I) when there are  around 80 customers in the line.</v>
      </c>
      <c r="R79" s="2"/>
      <c r="V79" s="2"/>
      <c r="W79" s="2"/>
      <c r="X79" s="2"/>
    </row>
    <row r="80" spans="1:24" x14ac:dyDescent="0.25">
      <c r="A80" t="str">
        <f t="shared" si="25"/>
        <v>J) when there are  around 150 customers in the line.</v>
      </c>
      <c r="R80" s="2"/>
      <c r="V80" s="2"/>
      <c r="W80" s="2"/>
      <c r="X80" s="2"/>
    </row>
    <row r="81" spans="1:24" x14ac:dyDescent="0.25">
      <c r="A81" t="str">
        <f t="shared" si="25"/>
        <v>K) when there are  around 85 customers in the line.</v>
      </c>
      <c r="R81" s="2"/>
      <c r="V81" s="2"/>
      <c r="W81" s="2"/>
      <c r="X81" s="2"/>
    </row>
    <row r="82" spans="1:24" x14ac:dyDescent="0.25">
      <c r="A82" t="str">
        <f t="shared" si="25"/>
        <v>L) when there are  around 90 customers in the line.</v>
      </c>
      <c r="R82" s="2"/>
      <c r="V82" s="2"/>
      <c r="W82" s="2"/>
      <c r="X82" s="2"/>
    </row>
    <row r="83" spans="1:24" x14ac:dyDescent="0.25">
      <c r="A83" t="str">
        <f t="shared" si="25"/>
        <v>M) when there are  around 88 customers in the line.</v>
      </c>
      <c r="R83" s="2"/>
      <c r="V83" s="2"/>
      <c r="W83" s="2"/>
      <c r="X83" s="2"/>
    </row>
    <row r="84" spans="1:24" x14ac:dyDescent="0.25">
      <c r="A84" t="str">
        <f t="shared" si="25"/>
        <v>N) when there are  around 92 customers in the line.</v>
      </c>
      <c r="R84" s="2"/>
      <c r="V84" s="2"/>
      <c r="W84" s="2"/>
      <c r="X84" s="2"/>
    </row>
    <row r="85" spans="1:24" x14ac:dyDescent="0.25">
      <c r="A85" t="str">
        <f t="shared" si="25"/>
        <v>O) when there are  around 96 customers in the line.</v>
      </c>
      <c r="R85" s="2"/>
      <c r="V85" s="2"/>
      <c r="W85" s="2"/>
      <c r="X85" s="2"/>
    </row>
    <row r="86" spans="1:24" x14ac:dyDescent="0.25">
      <c r="A86" t="str">
        <f t="shared" si="25"/>
        <v>P) when there are  around 68 customers in the line.</v>
      </c>
      <c r="R86" s="2"/>
      <c r="V86" s="2"/>
      <c r="W86" s="2"/>
      <c r="X86" s="2"/>
    </row>
    <row r="87" spans="1:24" x14ac:dyDescent="0.25">
      <c r="A87" t="str">
        <f t="shared" si="25"/>
        <v>Q) when there are  around 76 customers in the line.</v>
      </c>
      <c r="R87" s="2"/>
      <c r="V87" s="2"/>
      <c r="W87" s="2"/>
      <c r="X87" s="2"/>
    </row>
    <row r="88" spans="1:24" x14ac:dyDescent="0.25">
      <c r="A88" t="str">
        <f t="shared" si="25"/>
        <v>R) when there are  around 84 customers in the line.</v>
      </c>
      <c r="R88" s="2"/>
      <c r="V88" s="2"/>
      <c r="W88" s="2"/>
      <c r="X88" s="2"/>
    </row>
    <row r="89" spans="1:24" x14ac:dyDescent="0.25">
      <c r="A89" t="str">
        <f t="shared" si="25"/>
        <v>S) when there are  around 110 customers in the line.</v>
      </c>
      <c r="R89" s="2"/>
      <c r="V89" s="2"/>
      <c r="W89" s="2"/>
      <c r="X89" s="2"/>
    </row>
    <row r="90" spans="1:24" x14ac:dyDescent="0.25">
      <c r="A90" t="str">
        <f t="shared" si="25"/>
        <v>T) when there are  around 120 customers in the line.</v>
      </c>
      <c r="R90" s="2"/>
      <c r="V90" s="2"/>
      <c r="W90" s="2"/>
      <c r="X90" s="2"/>
    </row>
    <row r="91" spans="1:24" x14ac:dyDescent="0.25">
      <c r="A91" t="str">
        <f t="shared" si="25"/>
        <v>U) when there are  around 125 customers in the line.</v>
      </c>
      <c r="R91" s="2"/>
      <c r="V91" s="2"/>
      <c r="W91" s="2"/>
      <c r="X91" s="2"/>
    </row>
    <row r="92" spans="1:24" x14ac:dyDescent="0.25">
      <c r="A92" t="str">
        <f t="shared" si="25"/>
        <v>V) when there are  around 175 customers in the line.</v>
      </c>
      <c r="R92" s="2"/>
      <c r="V92" s="2"/>
      <c r="W92" s="2"/>
      <c r="X92" s="2"/>
    </row>
    <row r="93" spans="1:24" x14ac:dyDescent="0.25">
      <c r="A93" t="str">
        <f t="shared" si="25"/>
        <v>W) when there are  around 130 customers in the line.</v>
      </c>
      <c r="R93" s="2"/>
      <c r="V93" s="2"/>
      <c r="W93" s="2"/>
      <c r="X93" s="2"/>
    </row>
    <row r="94" spans="1:24" x14ac:dyDescent="0.25">
      <c r="A94" t="str">
        <f t="shared" si="25"/>
        <v>X) when there are  around 100 customers in the line.</v>
      </c>
      <c r="R94" s="2"/>
      <c r="V94" s="2"/>
      <c r="W94" s="2"/>
      <c r="X94" s="2"/>
    </row>
    <row r="95" spans="1:24" x14ac:dyDescent="0.25">
      <c r="A95" t="str">
        <f t="shared" si="25"/>
        <v>Y) when there are  around 104 customers in the line.</v>
      </c>
      <c r="R95" s="2"/>
      <c r="V95" s="2"/>
      <c r="W95" s="2"/>
      <c r="X95" s="2"/>
    </row>
    <row r="96" spans="1:24" x14ac:dyDescent="0.25">
      <c r="A96" t="str">
        <f t="shared" si="25"/>
        <v>Z) when there are  around 120 customers in the line.</v>
      </c>
      <c r="R96" s="2"/>
      <c r="V96" s="2"/>
      <c r="W96" s="2"/>
      <c r="X96" s="2"/>
    </row>
    <row r="97" spans="1:24" x14ac:dyDescent="0.25">
      <c r="R97" s="2"/>
      <c r="V97" s="2"/>
      <c r="W97" s="2"/>
      <c r="X97" s="2"/>
    </row>
    <row r="98" spans="1:24" x14ac:dyDescent="0.25">
      <c r="R98" s="2"/>
      <c r="V98" s="2"/>
      <c r="W98" s="2"/>
      <c r="X98" s="2"/>
    </row>
    <row r="99" spans="1:24" ht="15.75" x14ac:dyDescent="0.25">
      <c r="A99" s="1" t="s">
        <v>133</v>
      </c>
      <c r="G99" s="17">
        <f>VLOOKUP($AH$1,$X$10:$AH$35,11)</f>
        <v>15</v>
      </c>
      <c r="H99" t="s">
        <v>0</v>
      </c>
      <c r="R99" s="2"/>
      <c r="V99" s="2"/>
      <c r="W99" s="2"/>
      <c r="X99" s="2"/>
    </row>
    <row r="100" spans="1:24" x14ac:dyDescent="0.25">
      <c r="R100" s="2"/>
      <c r="V100" s="2"/>
      <c r="W100" s="2"/>
      <c r="X100" s="2"/>
    </row>
    <row r="101" spans="1:24" x14ac:dyDescent="0.25">
      <c r="A101" t="str">
        <f>Y10&amp;" after "</f>
        <v xml:space="preserve">A) after </v>
      </c>
      <c r="C101" s="27">
        <f>AX10</f>
        <v>0.4375</v>
      </c>
      <c r="R101" s="2"/>
      <c r="V101" s="2"/>
      <c r="W101" s="2"/>
      <c r="X101" s="2"/>
    </row>
    <row r="102" spans="1:24" x14ac:dyDescent="0.25">
      <c r="A102" t="str">
        <f t="shared" ref="A102:A126" si="26">Y11&amp;" after "</f>
        <v xml:space="preserve">B) after </v>
      </c>
      <c r="C102" s="27">
        <f t="shared" ref="C102:C126" si="27">AX11</f>
        <v>0.49305555555555558</v>
      </c>
      <c r="R102" s="2"/>
      <c r="V102" s="2"/>
      <c r="W102" s="2"/>
      <c r="X102" s="2"/>
    </row>
    <row r="103" spans="1:24" x14ac:dyDescent="0.25">
      <c r="A103" t="str">
        <f t="shared" si="26"/>
        <v xml:space="preserve">C) after </v>
      </c>
      <c r="C103" s="27">
        <f t="shared" si="27"/>
        <v>0.40277777777777779</v>
      </c>
      <c r="R103" s="2"/>
      <c r="V103" s="2"/>
      <c r="W103" s="2"/>
      <c r="X103" s="2"/>
    </row>
    <row r="104" spans="1:24" x14ac:dyDescent="0.25">
      <c r="A104" t="str">
        <f t="shared" si="26"/>
        <v xml:space="preserve">D) after </v>
      </c>
      <c r="C104" s="27">
        <f t="shared" si="27"/>
        <v>0.4777777777777778</v>
      </c>
      <c r="R104" s="2"/>
      <c r="V104" s="2"/>
      <c r="W104" s="2"/>
      <c r="X104" s="2"/>
    </row>
    <row r="105" spans="1:24" x14ac:dyDescent="0.25">
      <c r="A105" t="str">
        <f t="shared" si="26"/>
        <v xml:space="preserve">E) after </v>
      </c>
      <c r="C105" s="27">
        <f t="shared" si="27"/>
        <v>0.57499999999999996</v>
      </c>
      <c r="R105" s="2"/>
      <c r="V105" s="2"/>
      <c r="W105" s="2"/>
      <c r="X105" s="2"/>
    </row>
    <row r="106" spans="1:24" x14ac:dyDescent="0.25">
      <c r="A106" t="str">
        <f t="shared" si="26"/>
        <v xml:space="preserve">F) after </v>
      </c>
      <c r="C106" s="27">
        <f t="shared" si="27"/>
        <v>0.69722222222222219</v>
      </c>
      <c r="R106" s="2"/>
      <c r="V106" s="2"/>
      <c r="W106" s="2"/>
      <c r="X106" s="2"/>
    </row>
    <row r="107" spans="1:24" x14ac:dyDescent="0.25">
      <c r="A107" t="str">
        <f t="shared" si="26"/>
        <v xml:space="preserve">G) after </v>
      </c>
      <c r="C107" s="27">
        <f t="shared" si="27"/>
        <v>0.48333333333333334</v>
      </c>
      <c r="R107" s="2"/>
      <c r="V107" s="2"/>
      <c r="W107" s="2"/>
      <c r="X107" s="2"/>
    </row>
    <row r="108" spans="1:24" x14ac:dyDescent="0.25">
      <c r="A108" t="str">
        <f t="shared" si="26"/>
        <v xml:space="preserve">H) after </v>
      </c>
      <c r="C108" s="27">
        <f t="shared" si="27"/>
        <v>0.625</v>
      </c>
      <c r="R108" s="2"/>
      <c r="V108" s="2"/>
      <c r="W108" s="2"/>
      <c r="X108" s="2"/>
    </row>
    <row r="109" spans="1:24" x14ac:dyDescent="0.25">
      <c r="A109" t="str">
        <f t="shared" si="26"/>
        <v xml:space="preserve">I) after </v>
      </c>
      <c r="C109" s="27">
        <f t="shared" si="27"/>
        <v>0.65277777777777779</v>
      </c>
      <c r="R109" s="2"/>
      <c r="V109" s="2"/>
      <c r="W109" s="2"/>
      <c r="X109" s="2"/>
    </row>
    <row r="110" spans="1:24" x14ac:dyDescent="0.25">
      <c r="A110" t="str">
        <f t="shared" si="26"/>
        <v xml:space="preserve">J) after </v>
      </c>
      <c r="C110" s="27">
        <f t="shared" si="27"/>
        <v>0.77083333333333337</v>
      </c>
      <c r="R110" s="2"/>
      <c r="V110" s="2"/>
      <c r="W110" s="2"/>
      <c r="X110" s="2"/>
    </row>
    <row r="111" spans="1:24" x14ac:dyDescent="0.25">
      <c r="A111" t="str">
        <f t="shared" si="26"/>
        <v xml:space="preserve">K) after </v>
      </c>
      <c r="C111" s="27">
        <f t="shared" si="27"/>
        <v>0.52430555555555558</v>
      </c>
      <c r="R111" s="2"/>
      <c r="V111" s="2"/>
      <c r="W111" s="2"/>
      <c r="X111" s="2"/>
    </row>
    <row r="112" spans="1:24" x14ac:dyDescent="0.25">
      <c r="A112" t="str">
        <f t="shared" si="26"/>
        <v xml:space="preserve">L) after </v>
      </c>
      <c r="C112" s="27">
        <f t="shared" si="27"/>
        <v>0.6875</v>
      </c>
      <c r="R112" s="2"/>
      <c r="V112" s="2"/>
      <c r="W112" s="2"/>
      <c r="X112" s="2"/>
    </row>
    <row r="113" spans="1:24" x14ac:dyDescent="0.25">
      <c r="A113" t="str">
        <f t="shared" si="26"/>
        <v xml:space="preserve">M) after </v>
      </c>
      <c r="C113" s="27">
        <f t="shared" si="27"/>
        <v>0.42083333333333334</v>
      </c>
      <c r="R113" s="2"/>
      <c r="V113" s="2"/>
      <c r="W113" s="2"/>
      <c r="X113" s="2"/>
    </row>
    <row r="114" spans="1:24" x14ac:dyDescent="0.25">
      <c r="A114" t="str">
        <f t="shared" si="26"/>
        <v xml:space="preserve">N) after </v>
      </c>
      <c r="C114" s="27">
        <f t="shared" si="27"/>
        <v>0.48194444444444445</v>
      </c>
      <c r="R114" s="2"/>
      <c r="V114" s="2"/>
      <c r="W114" s="2"/>
      <c r="X114" s="2"/>
    </row>
    <row r="115" spans="1:24" x14ac:dyDescent="0.25">
      <c r="A115" t="str">
        <f t="shared" si="26"/>
        <v xml:space="preserve">O) after </v>
      </c>
      <c r="C115" s="27">
        <f t="shared" si="27"/>
        <v>0.3972222222222222</v>
      </c>
      <c r="R115" s="2"/>
      <c r="V115" s="2"/>
      <c r="W115" s="2"/>
      <c r="X115" s="2"/>
    </row>
    <row r="116" spans="1:24" x14ac:dyDescent="0.25">
      <c r="A116" t="str">
        <f t="shared" si="26"/>
        <v xml:space="preserve">P) after </v>
      </c>
      <c r="C116" s="27">
        <f t="shared" si="27"/>
        <v>0.46944444444444444</v>
      </c>
      <c r="R116" s="2"/>
      <c r="V116" s="2"/>
      <c r="W116" s="2"/>
      <c r="X116" s="2"/>
    </row>
    <row r="117" spans="1:24" x14ac:dyDescent="0.25">
      <c r="A117" t="str">
        <f t="shared" si="26"/>
        <v xml:space="preserve">Q) after </v>
      </c>
      <c r="C117" s="27">
        <f t="shared" si="27"/>
        <v>0.55833333333333335</v>
      </c>
      <c r="R117" s="2"/>
      <c r="V117" s="2"/>
      <c r="W117" s="2"/>
      <c r="X117" s="2"/>
    </row>
    <row r="118" spans="1:24" x14ac:dyDescent="0.25">
      <c r="A118" t="str">
        <f t="shared" si="26"/>
        <v xml:space="preserve">R) after </v>
      </c>
      <c r="C118" s="27">
        <f t="shared" si="27"/>
        <v>0.67777777777777781</v>
      </c>
      <c r="R118" s="2"/>
      <c r="V118" s="2"/>
      <c r="W118" s="2"/>
      <c r="X118" s="2"/>
    </row>
    <row r="119" spans="1:24" x14ac:dyDescent="0.25">
      <c r="A119" t="str">
        <f t="shared" si="26"/>
        <v xml:space="preserve">S) after </v>
      </c>
      <c r="C119" s="27">
        <f t="shared" si="27"/>
        <v>0.3923611111111111</v>
      </c>
      <c r="R119" s="2"/>
      <c r="V119" s="2"/>
      <c r="W119" s="2"/>
      <c r="X119" s="2"/>
    </row>
    <row r="120" spans="1:24" x14ac:dyDescent="0.25">
      <c r="A120" t="str">
        <f t="shared" si="26"/>
        <v xml:space="preserve">T) after </v>
      </c>
      <c r="C120" s="27">
        <f t="shared" si="27"/>
        <v>0.46875</v>
      </c>
      <c r="R120" s="2"/>
      <c r="V120" s="2"/>
      <c r="W120" s="2"/>
      <c r="X120" s="2"/>
    </row>
    <row r="121" spans="1:24" x14ac:dyDescent="0.25">
      <c r="A121" t="str">
        <f t="shared" si="26"/>
        <v xml:space="preserve">U) after </v>
      </c>
      <c r="C121" s="27">
        <f t="shared" si="27"/>
        <v>0.64236111111111116</v>
      </c>
      <c r="R121" s="2"/>
      <c r="V121" s="2"/>
      <c r="W121" s="2"/>
      <c r="X121" s="2"/>
    </row>
    <row r="122" spans="1:24" x14ac:dyDescent="0.25">
      <c r="A122" t="str">
        <f t="shared" si="26"/>
        <v xml:space="preserve">V) after </v>
      </c>
      <c r="C122" s="27">
        <f t="shared" si="27"/>
        <v>0.77430555555555558</v>
      </c>
      <c r="R122" s="2"/>
      <c r="V122" s="2"/>
      <c r="W122" s="2"/>
      <c r="X122" s="2"/>
    </row>
    <row r="123" spans="1:24" x14ac:dyDescent="0.25">
      <c r="A123" t="str">
        <f t="shared" si="26"/>
        <v xml:space="preserve">W) after </v>
      </c>
      <c r="C123" s="27">
        <f t="shared" si="27"/>
        <v>0.51388888888888884</v>
      </c>
      <c r="R123" s="2"/>
      <c r="V123" s="2"/>
      <c r="W123" s="2"/>
      <c r="X123" s="2"/>
    </row>
    <row r="124" spans="1:24" x14ac:dyDescent="0.25">
      <c r="A124" t="str">
        <f t="shared" si="26"/>
        <v xml:space="preserve">X) after </v>
      </c>
      <c r="C124" s="27">
        <f t="shared" si="27"/>
        <v>0.70138888888888884</v>
      </c>
      <c r="R124" s="2"/>
      <c r="V124" s="2"/>
      <c r="W124" s="2"/>
      <c r="X124" s="2"/>
    </row>
    <row r="125" spans="1:24" x14ac:dyDescent="0.25">
      <c r="A125" t="str">
        <f t="shared" si="26"/>
        <v xml:space="preserve">Y) after </v>
      </c>
      <c r="C125" s="27">
        <f t="shared" si="27"/>
        <v>0.43263888888888891</v>
      </c>
      <c r="R125" s="2"/>
      <c r="V125" s="2"/>
      <c r="W125" s="2"/>
      <c r="X125" s="2"/>
    </row>
    <row r="126" spans="1:24" x14ac:dyDescent="0.25">
      <c r="A126" t="str">
        <f t="shared" si="26"/>
        <v xml:space="preserve">Z) after </v>
      </c>
      <c r="C126" s="27">
        <f t="shared" si="27"/>
        <v>0.48958333333333337</v>
      </c>
      <c r="R126" s="2"/>
      <c r="V126" s="2"/>
      <c r="W126" s="2"/>
      <c r="X126" s="2"/>
    </row>
    <row r="127" spans="1:24" x14ac:dyDescent="0.25">
      <c r="C127" s="27"/>
      <c r="R127" s="2"/>
      <c r="V127" s="2"/>
      <c r="W127" s="2"/>
      <c r="X127" s="2"/>
    </row>
    <row r="128" spans="1:24" x14ac:dyDescent="0.25">
      <c r="R128" s="2"/>
      <c r="V128" s="2"/>
      <c r="W128" s="2"/>
      <c r="X128" s="2"/>
    </row>
    <row r="129" spans="1:24" ht="15.75" x14ac:dyDescent="0.25">
      <c r="A129" s="1" t="s">
        <v>38</v>
      </c>
      <c r="F129" s="153">
        <f>VLOOKUP($AH$1,$X$10:$AI$35,4)</f>
        <v>0.25</v>
      </c>
      <c r="G129" t="s">
        <v>116</v>
      </c>
      <c r="H129" s="154">
        <f>VLOOKUP($AH$1,$X$10:$AI$35,12)</f>
        <v>0.45833333333333331</v>
      </c>
      <c r="I129" t="s">
        <v>66</v>
      </c>
      <c r="R129" s="2"/>
      <c r="V129" s="2"/>
      <c r="W129" s="2"/>
      <c r="X129" s="2"/>
    </row>
    <row r="130" spans="1:24" x14ac:dyDescent="0.25">
      <c r="R130" s="2"/>
      <c r="V130" s="2"/>
      <c r="W130" s="2"/>
      <c r="X130" s="2"/>
    </row>
    <row r="131" spans="1:24" x14ac:dyDescent="0.25">
      <c r="A131" t="str">
        <f t="shared" ref="A131:A156" si="28">Y10&amp; $Y$9 &amp;" "&amp; ROUND(BC10,1)</f>
        <v>A) around 132</v>
      </c>
      <c r="C131" s="27"/>
      <c r="R131" s="2"/>
      <c r="V131" s="2"/>
      <c r="W131" s="2"/>
      <c r="X131" s="2"/>
    </row>
    <row r="132" spans="1:24" x14ac:dyDescent="0.25">
      <c r="A132" t="str">
        <f t="shared" si="28"/>
        <v>B) around 172.5</v>
      </c>
      <c r="C132" s="27"/>
      <c r="R132" s="2"/>
      <c r="V132" s="2"/>
      <c r="W132" s="2"/>
      <c r="X132" s="2"/>
    </row>
    <row r="133" spans="1:24" x14ac:dyDescent="0.25">
      <c r="A133" t="str">
        <f t="shared" si="28"/>
        <v>C) around 98.6</v>
      </c>
      <c r="C133" s="27"/>
      <c r="R133" s="2"/>
      <c r="V133" s="2"/>
      <c r="W133" s="2"/>
      <c r="X133" s="2"/>
    </row>
    <row r="134" spans="1:24" x14ac:dyDescent="0.25">
      <c r="A134" t="str">
        <f t="shared" si="28"/>
        <v>D) around 140</v>
      </c>
      <c r="C134" s="27"/>
      <c r="R134" s="2"/>
      <c r="V134" s="2"/>
      <c r="W134" s="2"/>
      <c r="X134" s="2"/>
    </row>
    <row r="135" spans="1:24" x14ac:dyDescent="0.25">
      <c r="A135" t="str">
        <f t="shared" si="28"/>
        <v>E) around 190.9</v>
      </c>
      <c r="C135" s="27"/>
      <c r="R135" s="2"/>
      <c r="V135" s="2"/>
      <c r="W135" s="2"/>
      <c r="X135" s="2"/>
    </row>
    <row r="136" spans="1:24" x14ac:dyDescent="0.25">
      <c r="A136" t="str">
        <f t="shared" si="28"/>
        <v>F) around 243.8</v>
      </c>
      <c r="C136" s="27"/>
      <c r="R136" s="2"/>
      <c r="V136" s="2"/>
      <c r="W136" s="2"/>
      <c r="X136" s="2"/>
    </row>
    <row r="137" spans="1:24" x14ac:dyDescent="0.25">
      <c r="A137" t="str">
        <f t="shared" si="28"/>
        <v>G) around 122.6</v>
      </c>
      <c r="C137" s="27"/>
      <c r="R137" s="2"/>
      <c r="V137" s="2"/>
      <c r="W137" s="2"/>
      <c r="X137" s="2"/>
    </row>
    <row r="138" spans="1:24" x14ac:dyDescent="0.25">
      <c r="A138" t="str">
        <f t="shared" si="28"/>
        <v>H) around 187.1</v>
      </c>
      <c r="C138" s="27"/>
      <c r="R138" s="2"/>
      <c r="V138" s="2"/>
      <c r="W138" s="2"/>
      <c r="X138" s="2"/>
    </row>
    <row r="139" spans="1:24" x14ac:dyDescent="0.25">
      <c r="A139" t="str">
        <f t="shared" si="28"/>
        <v>I) around 240</v>
      </c>
      <c r="C139" s="27"/>
      <c r="R139" s="2"/>
      <c r="V139" s="2"/>
      <c r="W139" s="2"/>
      <c r="X139" s="2"/>
    </row>
    <row r="140" spans="1:24" x14ac:dyDescent="0.25">
      <c r="A140" t="str">
        <f t="shared" si="28"/>
        <v>J) around 336.3</v>
      </c>
      <c r="C140" s="27"/>
      <c r="R140" s="2"/>
      <c r="V140" s="2"/>
      <c r="W140" s="2"/>
      <c r="X140" s="2"/>
    </row>
    <row r="141" spans="1:24" x14ac:dyDescent="0.25">
      <c r="A141" t="str">
        <f t="shared" si="28"/>
        <v>K) around 147.8</v>
      </c>
      <c r="C141" s="27"/>
      <c r="R141" s="2"/>
      <c r="V141" s="2"/>
      <c r="W141" s="2"/>
      <c r="X141" s="2"/>
    </row>
    <row r="142" spans="1:24" x14ac:dyDescent="0.25">
      <c r="A142" t="str">
        <f t="shared" si="28"/>
        <v>L) around 240</v>
      </c>
      <c r="C142" s="27"/>
      <c r="R142" s="2"/>
      <c r="V142" s="2"/>
      <c r="W142" s="2"/>
      <c r="X142" s="2"/>
    </row>
    <row r="143" spans="1:24" x14ac:dyDescent="0.25">
      <c r="A143" t="str">
        <f t="shared" si="28"/>
        <v>M) around 120.7</v>
      </c>
      <c r="C143" s="27"/>
      <c r="R143" s="2"/>
      <c r="V143" s="2"/>
      <c r="W143" s="2"/>
      <c r="X143" s="2"/>
    </row>
    <row r="144" spans="1:24" x14ac:dyDescent="0.25">
      <c r="A144" t="str">
        <f t="shared" si="28"/>
        <v>N) around 164.5</v>
      </c>
      <c r="C144" s="27"/>
      <c r="R144" s="2"/>
      <c r="V144" s="2"/>
      <c r="W144" s="2"/>
      <c r="X144" s="2"/>
    </row>
    <row r="145" spans="1:24" x14ac:dyDescent="0.25">
      <c r="A145" t="str">
        <f t="shared" si="28"/>
        <v>O) around 95</v>
      </c>
      <c r="C145" s="27"/>
      <c r="R145" s="2"/>
      <c r="V145" s="2"/>
      <c r="W145" s="2"/>
      <c r="X145" s="2"/>
    </row>
    <row r="146" spans="1:24" x14ac:dyDescent="0.25">
      <c r="A146" t="str">
        <f t="shared" si="28"/>
        <v>P) around 132.5</v>
      </c>
      <c r="C146" s="27"/>
      <c r="R146" s="2"/>
      <c r="V146" s="2"/>
      <c r="W146" s="2"/>
      <c r="X146" s="2"/>
    </row>
    <row r="147" spans="1:24" x14ac:dyDescent="0.25">
      <c r="A147" t="str">
        <f t="shared" si="28"/>
        <v>Q) around 180.2</v>
      </c>
      <c r="C147" s="27"/>
      <c r="R147" s="2"/>
      <c r="V147" s="2"/>
      <c r="W147" s="2"/>
      <c r="X147" s="2"/>
    </row>
    <row r="148" spans="1:24" x14ac:dyDescent="0.25">
      <c r="A148" t="str">
        <f t="shared" si="28"/>
        <v>R) around 223.7</v>
      </c>
      <c r="C148" s="27"/>
      <c r="R148" s="2"/>
      <c r="V148" s="2"/>
      <c r="W148" s="2"/>
      <c r="X148" s="2"/>
    </row>
    <row r="149" spans="1:24" x14ac:dyDescent="0.25">
      <c r="A149" t="str">
        <f t="shared" si="28"/>
        <v>S) around 83.5</v>
      </c>
      <c r="C149" s="27"/>
      <c r="R149" s="2"/>
      <c r="V149" s="2"/>
      <c r="W149" s="2"/>
      <c r="X149" s="2"/>
    </row>
    <row r="150" spans="1:24" x14ac:dyDescent="0.25">
      <c r="A150" t="str">
        <f t="shared" si="28"/>
        <v>T) around 152.1</v>
      </c>
      <c r="C150" s="27"/>
      <c r="R150" s="2"/>
      <c r="V150" s="2"/>
      <c r="W150" s="2"/>
      <c r="X150" s="2"/>
    </row>
    <row r="151" spans="1:24" x14ac:dyDescent="0.25">
      <c r="A151" t="str">
        <f t="shared" si="28"/>
        <v>U) around 252.4</v>
      </c>
      <c r="C151" s="27"/>
      <c r="R151" s="2"/>
      <c r="V151" s="2"/>
      <c r="W151" s="2"/>
      <c r="X151" s="2"/>
    </row>
    <row r="152" spans="1:24" x14ac:dyDescent="0.25">
      <c r="A152" t="str">
        <f t="shared" si="28"/>
        <v>V) around 346.5</v>
      </c>
      <c r="C152" s="27"/>
      <c r="R152" s="2"/>
      <c r="V152" s="2"/>
      <c r="W152" s="2"/>
      <c r="X152" s="2"/>
    </row>
    <row r="153" spans="1:24" x14ac:dyDescent="0.25">
      <c r="A153" t="str">
        <f t="shared" si="28"/>
        <v>W) around 151.2</v>
      </c>
      <c r="C153" s="27"/>
      <c r="R153" s="2"/>
      <c r="V153" s="2"/>
      <c r="W153" s="2"/>
      <c r="X153" s="2"/>
    </row>
    <row r="154" spans="1:24" x14ac:dyDescent="0.25">
      <c r="A154" t="str">
        <f t="shared" si="28"/>
        <v>X) around 256.3</v>
      </c>
      <c r="C154" s="27"/>
      <c r="R154" s="2"/>
      <c r="V154" s="2"/>
      <c r="W154" s="2"/>
      <c r="X154" s="2"/>
    </row>
    <row r="155" spans="1:24" x14ac:dyDescent="0.25">
      <c r="A155" t="str">
        <f t="shared" si="28"/>
        <v>Y) around 149.8</v>
      </c>
      <c r="C155" s="27"/>
      <c r="R155" s="2"/>
      <c r="V155" s="2"/>
      <c r="W155" s="2"/>
      <c r="X155" s="2"/>
    </row>
    <row r="156" spans="1:24" x14ac:dyDescent="0.25">
      <c r="A156" t="str">
        <f t="shared" si="28"/>
        <v>Z) around 193.8</v>
      </c>
      <c r="C156" s="27"/>
      <c r="R156" s="2"/>
      <c r="V156" s="2"/>
      <c r="W156" s="2"/>
      <c r="X156" s="2"/>
    </row>
    <row r="157" spans="1:24" x14ac:dyDescent="0.25">
      <c r="C157" s="27"/>
      <c r="R157" s="2"/>
      <c r="V157" s="2"/>
      <c r="W157" s="2"/>
      <c r="X157" s="2"/>
    </row>
    <row r="158" spans="1:24" x14ac:dyDescent="0.25">
      <c r="R158" s="2"/>
      <c r="V158" s="2"/>
      <c r="W158" s="2"/>
      <c r="X158" s="2"/>
    </row>
    <row r="159" spans="1:24" ht="15.75" x14ac:dyDescent="0.25">
      <c r="A159" s="1" t="s">
        <v>39</v>
      </c>
      <c r="F159" s="153">
        <f>VLOOKUP($AH$1,$X$10:$AI$35,4)</f>
        <v>0.25</v>
      </c>
      <c r="G159" t="s">
        <v>116</v>
      </c>
      <c r="H159" s="154">
        <f>VLOOKUP($AH$1,$X$10:$AI$35,12)</f>
        <v>0.45833333333333331</v>
      </c>
      <c r="I159" t="s">
        <v>66</v>
      </c>
      <c r="R159" s="2"/>
      <c r="V159" s="2"/>
      <c r="W159" s="2"/>
      <c r="X159" s="2"/>
    </row>
    <row r="160" spans="1:24" x14ac:dyDescent="0.25">
      <c r="R160" s="2"/>
      <c r="V160" s="2"/>
      <c r="W160" s="2"/>
      <c r="X160" s="2"/>
    </row>
    <row r="161" spans="1:24" x14ac:dyDescent="0.25">
      <c r="A161" t="str">
        <f>Y10&amp; $Y$9 &amp;" "&amp; ROUND(BD10,1) &amp;"  per minute."</f>
        <v>A) around 3.2  per minute.</v>
      </c>
      <c r="C161" s="27"/>
      <c r="R161" s="2"/>
      <c r="V161" s="2"/>
      <c r="W161" s="2"/>
      <c r="X161" s="2"/>
    </row>
    <row r="162" spans="1:24" x14ac:dyDescent="0.25">
      <c r="A162" t="str">
        <f t="shared" ref="A162:A186" si="29">Y11&amp; $Y$9 &amp;" "&amp; ROUND(BD11,1) &amp;"  per minute."</f>
        <v>B) around 3.7  per minute.</v>
      </c>
      <c r="C162" s="27"/>
      <c r="R162" s="2"/>
      <c r="V162" s="2"/>
      <c r="W162" s="2"/>
      <c r="X162" s="2"/>
    </row>
    <row r="163" spans="1:24" x14ac:dyDescent="0.25">
      <c r="A163" t="str">
        <f t="shared" si="29"/>
        <v>C) around 2.9  per minute.</v>
      </c>
      <c r="C163" s="27"/>
      <c r="R163" s="2"/>
      <c r="V163" s="2"/>
      <c r="W163" s="2"/>
      <c r="X163" s="2"/>
    </row>
    <row r="164" spans="1:24" x14ac:dyDescent="0.25">
      <c r="A164" t="str">
        <f t="shared" si="29"/>
        <v>D) around 3.6  per minute.</v>
      </c>
      <c r="C164" s="27"/>
      <c r="R164" s="2"/>
      <c r="V164" s="2"/>
      <c r="W164" s="2"/>
      <c r="X164" s="2"/>
    </row>
    <row r="165" spans="1:24" x14ac:dyDescent="0.25">
      <c r="A165" t="str">
        <f t="shared" si="29"/>
        <v>E) around 3.9  per minute.</v>
      </c>
      <c r="C165" s="27"/>
      <c r="R165" s="2"/>
      <c r="V165" s="2"/>
      <c r="W165" s="2"/>
      <c r="X165" s="2"/>
    </row>
    <row r="166" spans="1:24" x14ac:dyDescent="0.25">
      <c r="A166" t="str">
        <f t="shared" si="29"/>
        <v>F) around 3.7  per minute.</v>
      </c>
      <c r="C166" s="27"/>
      <c r="R166" s="2"/>
      <c r="V166" s="2"/>
      <c r="W166" s="2"/>
      <c r="X166" s="2"/>
    </row>
    <row r="167" spans="1:24" x14ac:dyDescent="0.25">
      <c r="A167" t="str">
        <f t="shared" si="29"/>
        <v>G) around 3.5  per minute.</v>
      </c>
      <c r="C167" s="27"/>
      <c r="R167" s="2"/>
      <c r="V167" s="2"/>
      <c r="W167" s="2"/>
      <c r="X167" s="2"/>
    </row>
    <row r="168" spans="1:24" x14ac:dyDescent="0.25">
      <c r="A168" t="str">
        <f t="shared" si="29"/>
        <v>H) around 3.8  per minute.</v>
      </c>
      <c r="C168" s="27"/>
      <c r="R168" s="2"/>
      <c r="V168" s="2"/>
      <c r="W168" s="2"/>
      <c r="X168" s="2"/>
    </row>
    <row r="169" spans="1:24" x14ac:dyDescent="0.25">
      <c r="A169" t="str">
        <f t="shared" si="29"/>
        <v>I) around 4.7  per minute.</v>
      </c>
      <c r="C169" s="27"/>
      <c r="R169" s="2"/>
      <c r="V169" s="2"/>
      <c r="W169" s="2"/>
      <c r="X169" s="2"/>
    </row>
    <row r="170" spans="1:24" x14ac:dyDescent="0.25">
      <c r="A170" t="str">
        <f t="shared" si="29"/>
        <v>J) around 4.9  per minute.</v>
      </c>
      <c r="C170" s="27"/>
      <c r="R170" s="2"/>
      <c r="V170" s="2"/>
      <c r="W170" s="2"/>
      <c r="X170" s="2"/>
    </row>
    <row r="171" spans="1:24" x14ac:dyDescent="0.25">
      <c r="A171" t="str">
        <f t="shared" si="29"/>
        <v>K) around 4.4  per minute.</v>
      </c>
      <c r="C171" s="27"/>
      <c r="R171" s="2"/>
      <c r="V171" s="2"/>
      <c r="W171" s="2"/>
      <c r="X171" s="2"/>
    </row>
    <row r="172" spans="1:24" x14ac:dyDescent="0.25">
      <c r="A172" t="str">
        <f t="shared" si="29"/>
        <v>L) around 4.7  per minute.</v>
      </c>
      <c r="C172" s="27"/>
      <c r="R172" s="2"/>
      <c r="V172" s="2"/>
      <c r="W172" s="2"/>
      <c r="X172" s="2"/>
    </row>
    <row r="173" spans="1:24" x14ac:dyDescent="0.25">
      <c r="A173" t="str">
        <f t="shared" si="29"/>
        <v>M) around 3.3  per minute.</v>
      </c>
      <c r="C173" s="27"/>
      <c r="R173" s="2"/>
      <c r="V173" s="2"/>
      <c r="W173" s="2"/>
      <c r="X173" s="2"/>
    </row>
    <row r="174" spans="1:24" x14ac:dyDescent="0.25">
      <c r="A174" t="str">
        <f t="shared" si="29"/>
        <v>N) around 3.9  per minute.</v>
      </c>
      <c r="C174" s="27"/>
      <c r="R174" s="2"/>
      <c r="V174" s="2"/>
      <c r="W174" s="2"/>
      <c r="X174" s="2"/>
    </row>
    <row r="175" spans="1:24" x14ac:dyDescent="0.25">
      <c r="A175" t="str">
        <f t="shared" si="29"/>
        <v>O) around 3.5  per minute.</v>
      </c>
      <c r="C175" s="27"/>
      <c r="R175" s="2"/>
      <c r="V175" s="2"/>
      <c r="W175" s="2"/>
      <c r="X175" s="2"/>
    </row>
    <row r="176" spans="1:24" x14ac:dyDescent="0.25">
      <c r="A176" t="str">
        <f t="shared" si="29"/>
        <v>P) around 3.8  per minute.</v>
      </c>
      <c r="C176" s="27"/>
      <c r="R176" s="2"/>
      <c r="V176" s="2"/>
      <c r="W176" s="2"/>
      <c r="X176" s="2"/>
    </row>
    <row r="177" spans="1:24" x14ac:dyDescent="0.25">
      <c r="A177" t="str">
        <f t="shared" si="29"/>
        <v>Q) around 3.9  per minute.</v>
      </c>
      <c r="C177" s="27"/>
      <c r="R177" s="2"/>
      <c r="V177" s="2"/>
      <c r="W177" s="2"/>
      <c r="X177" s="2"/>
    </row>
    <row r="178" spans="1:24" x14ac:dyDescent="0.25">
      <c r="A178" t="str">
        <f t="shared" si="29"/>
        <v>R) around 3.6  per minute.</v>
      </c>
      <c r="C178" s="27"/>
      <c r="R178" s="2"/>
      <c r="V178" s="2"/>
      <c r="W178" s="2"/>
      <c r="X178" s="2"/>
    </row>
    <row r="179" spans="1:24" x14ac:dyDescent="0.25">
      <c r="A179" t="str">
        <f t="shared" si="29"/>
        <v>S) around 3.3  per minute.</v>
      </c>
      <c r="C179" s="27"/>
      <c r="R179" s="2"/>
      <c r="V179" s="2"/>
      <c r="W179" s="2"/>
      <c r="X179" s="2"/>
    </row>
    <row r="180" spans="1:24" x14ac:dyDescent="0.25">
      <c r="A180" t="str">
        <f t="shared" si="29"/>
        <v>T) around 4  per minute.</v>
      </c>
      <c r="C180" s="27"/>
      <c r="R180" s="2"/>
      <c r="V180" s="2"/>
      <c r="W180" s="2"/>
      <c r="X180" s="2"/>
    </row>
    <row r="181" spans="1:24" x14ac:dyDescent="0.25">
      <c r="A181" t="str">
        <f t="shared" si="29"/>
        <v>U) around 4.6  per minute.</v>
      </c>
      <c r="C181" s="27"/>
      <c r="R181" s="2"/>
      <c r="V181" s="2"/>
      <c r="W181" s="2"/>
      <c r="X181" s="2"/>
    </row>
    <row r="182" spans="1:24" x14ac:dyDescent="0.25">
      <c r="A182" t="str">
        <f t="shared" si="29"/>
        <v>V) around 4.8  per minute.</v>
      </c>
      <c r="C182" s="27"/>
      <c r="R182" s="2"/>
      <c r="V182" s="2"/>
      <c r="W182" s="2"/>
      <c r="X182" s="2"/>
    </row>
    <row r="183" spans="1:24" x14ac:dyDescent="0.25">
      <c r="A183" t="str">
        <f t="shared" si="29"/>
        <v>W) around 3.8  per minute.</v>
      </c>
      <c r="C183" s="27"/>
      <c r="R183" s="2"/>
      <c r="V183" s="2"/>
      <c r="W183" s="2"/>
      <c r="X183" s="2"/>
    </row>
    <row r="184" spans="1:24" x14ac:dyDescent="0.25">
      <c r="A184" t="str">
        <f t="shared" si="29"/>
        <v>X) around 4.7  per minute.</v>
      </c>
      <c r="C184" s="27"/>
      <c r="R184" s="2"/>
      <c r="V184" s="2"/>
      <c r="W184" s="2"/>
      <c r="X184" s="2"/>
    </row>
    <row r="185" spans="1:24" x14ac:dyDescent="0.25">
      <c r="A185" t="str">
        <f t="shared" si="29"/>
        <v>Y) around 3.1  per minute.</v>
      </c>
      <c r="C185" s="27"/>
      <c r="R185" s="2"/>
      <c r="V185" s="2"/>
      <c r="W185" s="2"/>
      <c r="X185" s="2"/>
    </row>
    <row r="186" spans="1:24" x14ac:dyDescent="0.25">
      <c r="A186" t="str">
        <f t="shared" si="29"/>
        <v>Z) around 3.7  per minute.</v>
      </c>
      <c r="C186" s="27"/>
      <c r="R186" s="2"/>
      <c r="V186" s="2"/>
      <c r="W186" s="2"/>
      <c r="X186" s="2"/>
    </row>
    <row r="187" spans="1:24" x14ac:dyDescent="0.25">
      <c r="C187" s="27"/>
      <c r="R187" s="2"/>
      <c r="V187" s="2"/>
      <c r="W187" s="2"/>
      <c r="X187" s="2"/>
    </row>
    <row r="188" spans="1:24" x14ac:dyDescent="0.25">
      <c r="R188" s="2"/>
      <c r="V188" s="2"/>
      <c r="W188" s="2"/>
      <c r="X188" s="2"/>
    </row>
    <row r="189" spans="1:24" ht="15.75" x14ac:dyDescent="0.25">
      <c r="A189" s="1" t="s">
        <v>67</v>
      </c>
      <c r="F189" s="153">
        <f>VLOOKUP($AH$1,$X$10:$AI$35,4)</f>
        <v>0.25</v>
      </c>
      <c r="G189" t="s">
        <v>116</v>
      </c>
      <c r="H189" s="154">
        <f>VLOOKUP($AH$1,$X$10:$AI$35,12)</f>
        <v>0.45833333333333331</v>
      </c>
      <c r="I189" t="s">
        <v>66</v>
      </c>
      <c r="R189" s="2"/>
      <c r="V189" s="2"/>
      <c r="W189" s="2"/>
      <c r="X189" s="2"/>
    </row>
    <row r="190" spans="1:24" x14ac:dyDescent="0.25">
      <c r="R190" s="2"/>
      <c r="V190" s="2"/>
      <c r="W190" s="2"/>
      <c r="X190" s="2"/>
    </row>
    <row r="191" spans="1:24" x14ac:dyDescent="0.25">
      <c r="A191" t="str">
        <f t="shared" ref="A191:A216" si="30">Y10&amp; $Y$9 &amp;" "&amp; ROUND(BE10,1) &amp;" minutes."</f>
        <v>A) around 41.3 minutes.</v>
      </c>
      <c r="C191" s="27"/>
      <c r="R191" s="2"/>
      <c r="V191" s="2"/>
      <c r="W191" s="2"/>
      <c r="X191" s="2"/>
    </row>
    <row r="192" spans="1:24" x14ac:dyDescent="0.25">
      <c r="A192" t="str">
        <f t="shared" si="30"/>
        <v>B) around 47 minutes.</v>
      </c>
      <c r="C192" s="27"/>
      <c r="R192" s="2"/>
      <c r="V192" s="2"/>
      <c r="W192" s="2"/>
      <c r="X192" s="2"/>
    </row>
    <row r="193" spans="1:24" x14ac:dyDescent="0.25">
      <c r="A193" t="str">
        <f t="shared" si="30"/>
        <v>C) around 34.5 minutes.</v>
      </c>
      <c r="C193" s="27"/>
      <c r="R193" s="2"/>
      <c r="V193" s="2"/>
      <c r="W193" s="2"/>
      <c r="X193" s="2"/>
    </row>
    <row r="194" spans="1:24" x14ac:dyDescent="0.25">
      <c r="A194" t="str">
        <f t="shared" si="30"/>
        <v>D) around 39.4 minutes.</v>
      </c>
      <c r="C194" s="27"/>
      <c r="R194" s="2"/>
      <c r="V194" s="2"/>
      <c r="W194" s="2"/>
      <c r="X194" s="2"/>
    </row>
    <row r="195" spans="1:24" x14ac:dyDescent="0.25">
      <c r="A195" t="str">
        <f t="shared" si="30"/>
        <v>E) around 49.2 minutes.</v>
      </c>
      <c r="C195" s="27"/>
      <c r="R195" s="2"/>
      <c r="V195" s="2"/>
      <c r="W195" s="2"/>
      <c r="X195" s="2"/>
    </row>
    <row r="196" spans="1:24" x14ac:dyDescent="0.25">
      <c r="A196" t="str">
        <f t="shared" si="30"/>
        <v>F) around 65.1 minutes.</v>
      </c>
      <c r="C196" s="27"/>
      <c r="R196" s="2"/>
      <c r="V196" s="2"/>
      <c r="W196" s="2"/>
      <c r="X196" s="2"/>
    </row>
    <row r="197" spans="1:24" x14ac:dyDescent="0.25">
      <c r="A197" t="str">
        <f t="shared" si="30"/>
        <v>G) around 35.3 minutes.</v>
      </c>
      <c r="C197" s="27"/>
      <c r="V197" s="2"/>
      <c r="W197" s="2"/>
      <c r="X197" s="2"/>
    </row>
    <row r="198" spans="1:24" x14ac:dyDescent="0.25">
      <c r="A198" t="str">
        <f t="shared" si="30"/>
        <v>H) around 49.7 minutes.</v>
      </c>
      <c r="C198" s="27"/>
      <c r="V198" s="2"/>
      <c r="W198" s="2"/>
      <c r="X198" s="2"/>
    </row>
    <row r="199" spans="1:24" x14ac:dyDescent="0.25">
      <c r="A199" t="str">
        <f t="shared" si="30"/>
        <v>I) around 51.2 minutes.</v>
      </c>
      <c r="C199" s="27"/>
      <c r="V199" s="2"/>
      <c r="W199" s="2"/>
      <c r="X199" s="2"/>
    </row>
    <row r="200" spans="1:24" x14ac:dyDescent="0.25">
      <c r="A200" t="str">
        <f t="shared" si="30"/>
        <v>J) around 68.9 minutes.</v>
      </c>
      <c r="C200" s="27"/>
      <c r="V200" s="2"/>
      <c r="W200" s="2"/>
      <c r="X200" s="2"/>
    </row>
    <row r="201" spans="1:24" x14ac:dyDescent="0.25">
      <c r="A201" t="str">
        <f t="shared" si="30"/>
        <v>K) around 33.7 minutes.</v>
      </c>
      <c r="C201" s="27"/>
      <c r="V201" s="2"/>
      <c r="W201" s="2"/>
      <c r="X201" s="2"/>
    </row>
    <row r="202" spans="1:24" x14ac:dyDescent="0.25">
      <c r="A202" t="str">
        <f t="shared" si="30"/>
        <v>L) around 51.2 minutes.</v>
      </c>
      <c r="C202" s="27"/>
      <c r="V202" s="2"/>
      <c r="W202" s="2"/>
      <c r="X202" s="2"/>
    </row>
    <row r="203" spans="1:24" x14ac:dyDescent="0.25">
      <c r="A203" t="str">
        <f t="shared" si="30"/>
        <v>M) around 36.7 minutes.</v>
      </c>
      <c r="C203" s="27"/>
      <c r="R203" s="2"/>
      <c r="V203" s="2"/>
      <c r="W203" s="2"/>
      <c r="X203" s="2"/>
    </row>
    <row r="204" spans="1:24" x14ac:dyDescent="0.25">
      <c r="A204" t="str">
        <f t="shared" si="30"/>
        <v>N) around 42.4 minutes.</v>
      </c>
      <c r="C204" s="27"/>
      <c r="R204" s="2"/>
      <c r="V204" s="2"/>
      <c r="W204" s="2"/>
      <c r="X204" s="2"/>
    </row>
    <row r="205" spans="1:24" x14ac:dyDescent="0.25">
      <c r="A205" t="str">
        <f t="shared" si="30"/>
        <v>O) around 27.1 minutes.</v>
      </c>
      <c r="C205" s="27"/>
      <c r="R205" s="2"/>
      <c r="V205" s="2"/>
      <c r="W205" s="2"/>
      <c r="X205" s="2"/>
    </row>
    <row r="206" spans="1:24" x14ac:dyDescent="0.25">
      <c r="A206" t="str">
        <f t="shared" si="30"/>
        <v>P) around 34.6 minutes.</v>
      </c>
      <c r="C206" s="27"/>
      <c r="R206" s="2"/>
      <c r="V206" s="2"/>
      <c r="W206" s="2"/>
      <c r="X206" s="2"/>
    </row>
    <row r="207" spans="1:24" x14ac:dyDescent="0.25">
      <c r="A207" t="str">
        <f t="shared" si="30"/>
        <v>Q) around 46 minutes.</v>
      </c>
      <c r="C207" s="27"/>
      <c r="R207" s="2"/>
      <c r="V207" s="2"/>
      <c r="W207" s="2"/>
      <c r="X207" s="2"/>
    </row>
    <row r="208" spans="1:24" x14ac:dyDescent="0.25">
      <c r="A208" t="str">
        <f t="shared" si="30"/>
        <v>R) around 62.5 minutes.</v>
      </c>
      <c r="C208" s="27"/>
      <c r="R208" s="2"/>
      <c r="V208" s="2"/>
      <c r="W208" s="2"/>
      <c r="X208" s="2"/>
    </row>
    <row r="209" spans="1:24" x14ac:dyDescent="0.25">
      <c r="A209" t="str">
        <f t="shared" si="30"/>
        <v>S) around 25.6 minutes.</v>
      </c>
      <c r="C209" s="27"/>
      <c r="R209" s="2"/>
      <c r="V209" s="2"/>
      <c r="W209" s="2"/>
      <c r="X209" s="2"/>
    </row>
    <row r="210" spans="1:24" x14ac:dyDescent="0.25">
      <c r="A210" t="str">
        <f t="shared" si="30"/>
        <v>T) around 37.6 minutes.</v>
      </c>
      <c r="C210" s="27"/>
      <c r="R210" s="2"/>
    </row>
    <row r="211" spans="1:24" x14ac:dyDescent="0.25">
      <c r="A211" t="str">
        <f t="shared" si="30"/>
        <v>U) around 55.3 minutes.</v>
      </c>
      <c r="C211" s="27"/>
    </row>
    <row r="212" spans="1:24" x14ac:dyDescent="0.25">
      <c r="A212" t="str">
        <f t="shared" si="30"/>
        <v>V) around 72.9 minutes.</v>
      </c>
      <c r="C212" s="27"/>
    </row>
    <row r="213" spans="1:24" x14ac:dyDescent="0.25">
      <c r="A213" t="str">
        <f t="shared" si="30"/>
        <v>W) around 40.3 minutes.</v>
      </c>
      <c r="C213" s="27"/>
    </row>
    <row r="214" spans="1:24" x14ac:dyDescent="0.25">
      <c r="A214" t="str">
        <f t="shared" si="30"/>
        <v>X) around 54.9 minutes.</v>
      </c>
      <c r="C214" s="27"/>
    </row>
    <row r="215" spans="1:24" x14ac:dyDescent="0.25">
      <c r="A215" t="str">
        <f t="shared" si="30"/>
        <v>Y) around 47.7 minutes.</v>
      </c>
      <c r="C215" s="27"/>
    </row>
    <row r="216" spans="1:24" x14ac:dyDescent="0.25">
      <c r="A216" t="str">
        <f t="shared" si="30"/>
        <v>Z) around 52.7 minutes.</v>
      </c>
      <c r="C216" s="27"/>
    </row>
  </sheetData>
  <hyperlinks>
    <hyperlink ref="AO9" r:id="rId1"/>
  </hyperlinks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5"/>
  <sheetViews>
    <sheetView topLeftCell="M1" zoomScale="90" workbookViewId="0">
      <selection activeCell="AI44" sqref="AI44"/>
    </sheetView>
  </sheetViews>
  <sheetFormatPr defaultColWidth="8.85546875" defaultRowHeight="15" x14ac:dyDescent="0.25"/>
  <cols>
    <col min="1" max="1" width="4.42578125" style="46" customWidth="1"/>
    <col min="2" max="2" width="15.140625" style="46" customWidth="1"/>
    <col min="3" max="3" width="8.42578125" style="46" customWidth="1"/>
    <col min="4" max="4" width="5.28515625" style="46" customWidth="1"/>
    <col min="5" max="5" width="10.28515625" style="46" customWidth="1"/>
    <col min="6" max="6" width="6" style="46" customWidth="1"/>
    <col min="7" max="7" width="14.42578125" style="46" customWidth="1"/>
    <col min="8" max="8" width="5" style="46" customWidth="1"/>
    <col min="9" max="9" width="10.7109375" style="46" customWidth="1"/>
    <col min="10" max="10" width="8" style="46" customWidth="1"/>
    <col min="11" max="11" width="6.85546875" style="46" customWidth="1"/>
    <col min="12" max="12" width="8.42578125" style="46" customWidth="1"/>
    <col min="13" max="13" width="6.28515625" style="46" customWidth="1"/>
    <col min="14" max="14" width="4.42578125" style="46" customWidth="1"/>
    <col min="15" max="15" width="9" style="46" customWidth="1"/>
    <col min="16" max="16" width="7.140625" style="46" bestFit="1" customWidth="1"/>
    <col min="17" max="17" width="8.28515625" style="46" bestFit="1" customWidth="1"/>
    <col min="18" max="18" width="5" style="46" bestFit="1" customWidth="1"/>
    <col min="19" max="19" width="7" style="46" bestFit="1" customWidth="1"/>
    <col min="20" max="20" width="4.42578125" style="46" bestFit="1" customWidth="1"/>
    <col min="21" max="21" width="6.85546875" style="46" bestFit="1" customWidth="1"/>
    <col min="22" max="22" width="3.7109375" style="46" bestFit="1" customWidth="1"/>
    <col min="23" max="23" width="6" style="46" bestFit="1" customWidth="1"/>
    <col min="24" max="24" width="8" style="46" bestFit="1" customWidth="1"/>
    <col min="25" max="25" width="5.42578125" style="46" bestFit="1" customWidth="1"/>
    <col min="26" max="26" width="6.85546875" style="46" bestFit="1" customWidth="1"/>
    <col min="27" max="28" width="7" style="46" bestFit="1" customWidth="1"/>
    <col min="29" max="30" width="8.7109375" style="46" bestFit="1" customWidth="1"/>
    <col min="31" max="32" width="9.28515625" style="46" bestFit="1" customWidth="1"/>
    <col min="33" max="33" width="10.85546875" style="46" bestFit="1" customWidth="1"/>
    <col min="34" max="34" width="11.140625" style="46" bestFit="1" customWidth="1"/>
    <col min="35" max="35" width="11.28515625" style="47" bestFit="1" customWidth="1"/>
    <col min="36" max="37" width="8" style="47" bestFit="1" customWidth="1"/>
    <col min="38" max="39" width="11.42578125" style="47" customWidth="1"/>
    <col min="40" max="41" width="11.42578125" style="46" customWidth="1"/>
    <col min="42" max="42" width="12.42578125" style="46" customWidth="1"/>
    <col min="43" max="43" width="13.7109375" style="46" customWidth="1"/>
    <col min="44" max="44" width="12.42578125" style="46" customWidth="1"/>
    <col min="45" max="68" width="4.42578125" style="46" customWidth="1"/>
    <col min="69" max="16384" width="8.85546875" style="46"/>
  </cols>
  <sheetData>
    <row r="1" spans="1:39" ht="16.5" thickBot="1" x14ac:dyDescent="0.3">
      <c r="A1" s="65" t="s">
        <v>52</v>
      </c>
      <c r="Q1" s="67" t="s">
        <v>51</v>
      </c>
      <c r="R1" s="66">
        <v>1</v>
      </c>
    </row>
    <row r="2" spans="1:39" ht="15.75" x14ac:dyDescent="0.25">
      <c r="A2" s="65" t="s">
        <v>50</v>
      </c>
    </row>
    <row r="3" spans="1:39" ht="15.75" x14ac:dyDescent="0.25">
      <c r="A3" s="65" t="s">
        <v>16</v>
      </c>
      <c r="E3" s="65" t="s">
        <v>49</v>
      </c>
      <c r="F3" s="64">
        <f>VLOOKUP($R$1,$O$17:$X$42,3)</f>
        <v>3</v>
      </c>
      <c r="G3" s="46" t="s">
        <v>48</v>
      </c>
    </row>
    <row r="4" spans="1:39" x14ac:dyDescent="0.25">
      <c r="A4" s="46" t="s">
        <v>47</v>
      </c>
      <c r="C4" s="63">
        <f>VLOOKUP($R$1,$O17:X$42,4)</f>
        <v>18</v>
      </c>
      <c r="D4" s="46" t="s">
        <v>46</v>
      </c>
      <c r="J4" s="57">
        <f>VLOOKUP($R$1,O17:$X$42,5)</f>
        <v>6</v>
      </c>
      <c r="K4" s="46" t="s">
        <v>14</v>
      </c>
    </row>
    <row r="5" spans="1:39" ht="15.75" x14ac:dyDescent="0.25">
      <c r="A5" s="52" t="s">
        <v>45</v>
      </c>
      <c r="B5" s="62"/>
      <c r="M5" s="61">
        <f>VLOOKUP($R$1,$O$17:$X$42,6)</f>
        <v>10</v>
      </c>
      <c r="N5" s="46" t="s">
        <v>44</v>
      </c>
    </row>
    <row r="6" spans="1:39" ht="15.75" x14ac:dyDescent="0.25">
      <c r="A6" s="52" t="s">
        <v>17</v>
      </c>
      <c r="H6" s="60">
        <f>VLOOKUP($R$1,$O$17:$X$42,7)</f>
        <v>5</v>
      </c>
      <c r="I6" s="46" t="s">
        <v>43</v>
      </c>
    </row>
    <row r="7" spans="1:39" ht="15.75" x14ac:dyDescent="0.25">
      <c r="A7" s="52" t="s">
        <v>42</v>
      </c>
      <c r="E7" s="59">
        <f>VLOOKUP($R$1,$O$17:$X$42,8)</f>
        <v>5</v>
      </c>
      <c r="F7" s="46" t="s">
        <v>41</v>
      </c>
    </row>
    <row r="8" spans="1:39" ht="15.75" x14ac:dyDescent="0.25">
      <c r="A8" s="52" t="s">
        <v>40</v>
      </c>
    </row>
    <row r="12" spans="1:39" ht="15.75" x14ac:dyDescent="0.25">
      <c r="G12" s="49"/>
      <c r="H12" s="49"/>
      <c r="I12" s="49"/>
      <c r="J12" s="49"/>
      <c r="K12" s="49"/>
    </row>
    <row r="13" spans="1:39" x14ac:dyDescent="0.25">
      <c r="AC13" s="71"/>
    </row>
    <row r="14" spans="1:39" ht="16.5" thickBot="1" x14ac:dyDescent="0.3">
      <c r="A14" s="52" t="s">
        <v>37</v>
      </c>
      <c r="C14" s="49"/>
      <c r="D14" s="49"/>
      <c r="E14" s="49"/>
      <c r="F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AI14" s="46"/>
      <c r="AJ14" s="46"/>
      <c r="AK14" s="46"/>
      <c r="AL14" s="46"/>
      <c r="AM14" s="46"/>
    </row>
    <row r="15" spans="1:39" ht="16.5" thickBot="1" x14ac:dyDescent="0.3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Z15" s="47"/>
      <c r="AA15" s="47"/>
      <c r="AB15" s="47"/>
      <c r="AC15" s="58" t="s">
        <v>68</v>
      </c>
      <c r="AD15" s="47"/>
      <c r="AE15" s="47"/>
      <c r="AF15" s="47"/>
      <c r="AG15" s="58" t="s">
        <v>69</v>
      </c>
      <c r="AH15" s="58" t="s">
        <v>70</v>
      </c>
      <c r="AI15" s="58" t="s">
        <v>1</v>
      </c>
      <c r="AJ15" s="46"/>
      <c r="AK15" s="46"/>
      <c r="AL15" s="46"/>
      <c r="AM15" s="46"/>
    </row>
    <row r="16" spans="1:39" ht="16.5" thickBot="1" x14ac:dyDescent="0.3">
      <c r="A16" s="46" t="str">
        <f t="shared" ref="A16:A41" si="0">P17&amp; $P$16 &amp;" "&amp; ROUND(AC17,1) &amp;" minutes."</f>
        <v>A) around 31 minutes.</v>
      </c>
      <c r="P16" s="46" t="s">
        <v>71</v>
      </c>
      <c r="Q16" s="72" t="s">
        <v>36</v>
      </c>
      <c r="R16" s="73" t="s">
        <v>35</v>
      </c>
      <c r="S16" s="74" t="s">
        <v>34</v>
      </c>
      <c r="T16" s="75" t="s">
        <v>33</v>
      </c>
      <c r="U16" s="76" t="s">
        <v>32</v>
      </c>
      <c r="V16" s="77" t="s">
        <v>31</v>
      </c>
      <c r="W16" s="78" t="s">
        <v>30</v>
      </c>
      <c r="X16" s="74" t="s">
        <v>29</v>
      </c>
      <c r="Y16" s="75" t="s">
        <v>28</v>
      </c>
      <c r="Z16" s="79" t="s">
        <v>27</v>
      </c>
      <c r="AA16" s="79" t="s">
        <v>26</v>
      </c>
      <c r="AB16" s="79" t="s">
        <v>25</v>
      </c>
      <c r="AC16" s="69" t="s">
        <v>24</v>
      </c>
      <c r="AD16" s="80" t="s">
        <v>23</v>
      </c>
      <c r="AE16" s="80" t="s">
        <v>22</v>
      </c>
      <c r="AF16" s="80" t="s">
        <v>21</v>
      </c>
      <c r="AG16" s="81" t="s">
        <v>20</v>
      </c>
      <c r="AH16" s="81" t="s">
        <v>19</v>
      </c>
      <c r="AI16" s="81" t="s">
        <v>18</v>
      </c>
      <c r="AJ16" s="46"/>
      <c r="AK16" s="46"/>
      <c r="AL16" s="46"/>
      <c r="AM16" s="46"/>
    </row>
    <row r="17" spans="1:39" ht="15.75" x14ac:dyDescent="0.25">
      <c r="A17" s="46" t="str">
        <f t="shared" si="0"/>
        <v>B) around 30 minutes.</v>
      </c>
      <c r="O17" s="46">
        <v>1</v>
      </c>
      <c r="P17" s="46" t="s">
        <v>73</v>
      </c>
      <c r="Q17" s="99">
        <v>3</v>
      </c>
      <c r="R17" s="95">
        <v>18</v>
      </c>
      <c r="S17" s="103">
        <v>6</v>
      </c>
      <c r="T17" s="104">
        <v>10</v>
      </c>
      <c r="U17" s="100">
        <v>5</v>
      </c>
      <c r="V17" s="101">
        <v>5</v>
      </c>
      <c r="W17" s="95">
        <v>16</v>
      </c>
      <c r="X17" s="96">
        <v>8</v>
      </c>
      <c r="Y17" s="98">
        <v>6</v>
      </c>
      <c r="Z17" s="82">
        <f>Q17+R17+U17+V17</f>
        <v>31</v>
      </c>
      <c r="AA17" s="82">
        <f>Q17+S17+U17+V17</f>
        <v>19</v>
      </c>
      <c r="AB17" s="83">
        <f>Q17+T17+U17+V17</f>
        <v>23</v>
      </c>
      <c r="AC17" s="70">
        <f>MAX(Z17:AB17)</f>
        <v>31</v>
      </c>
      <c r="AD17" s="84">
        <f>Z17-R17+W17</f>
        <v>29</v>
      </c>
      <c r="AE17" s="85">
        <f>AA17-S17+X17</f>
        <v>21</v>
      </c>
      <c r="AF17" s="86">
        <f>AB17-T17+Y17</f>
        <v>19</v>
      </c>
      <c r="AG17" s="87">
        <f>MAX(AA17:AB17,AD17)</f>
        <v>29</v>
      </c>
      <c r="AH17" s="87">
        <f>MAX(Z17,AB17,AE17)</f>
        <v>31</v>
      </c>
      <c r="AI17" s="87">
        <f>MAX(Z17:AA17,AF17)</f>
        <v>31</v>
      </c>
      <c r="AJ17" s="46"/>
      <c r="AK17" s="46"/>
      <c r="AL17" s="46"/>
      <c r="AM17" s="46"/>
    </row>
    <row r="18" spans="1:39" ht="15.75" x14ac:dyDescent="0.25">
      <c r="A18" s="46" t="str">
        <f t="shared" si="0"/>
        <v>C) around 29 minutes.</v>
      </c>
      <c r="O18" s="46">
        <v>2</v>
      </c>
      <c r="P18" s="46" t="s">
        <v>74</v>
      </c>
      <c r="Q18" s="99">
        <v>3</v>
      </c>
      <c r="R18" s="97">
        <v>17</v>
      </c>
      <c r="S18" s="105">
        <v>7</v>
      </c>
      <c r="T18" s="98">
        <v>9</v>
      </c>
      <c r="U18" s="100">
        <v>6</v>
      </c>
      <c r="V18" s="101">
        <v>4</v>
      </c>
      <c r="W18" s="97">
        <v>19</v>
      </c>
      <c r="X18" s="96">
        <v>7</v>
      </c>
      <c r="Y18" s="98">
        <v>9</v>
      </c>
      <c r="Z18" s="82">
        <f t="shared" ref="Z18:Z42" si="1">Q18+R18+U18+V18</f>
        <v>30</v>
      </c>
      <c r="AA18" s="82">
        <f t="shared" ref="AA18:AA42" si="2">Q18+S18+U18+V18</f>
        <v>20</v>
      </c>
      <c r="AB18" s="83">
        <f t="shared" ref="AB18:AB42" si="3">Q18+T18+U18+V18</f>
        <v>22</v>
      </c>
      <c r="AC18" s="56">
        <f t="shared" ref="AC18:AC42" si="4">MAX(Z18:AB18)</f>
        <v>30</v>
      </c>
      <c r="AD18" s="84">
        <f t="shared" ref="AD18:AD42" si="5">Z18-R18+W18</f>
        <v>32</v>
      </c>
      <c r="AE18" s="85">
        <f t="shared" ref="AE18:AE42" si="6">AA18-S18+X18</f>
        <v>20</v>
      </c>
      <c r="AF18" s="86">
        <f t="shared" ref="AF18:AF42" si="7">AB18-T18+Y18</f>
        <v>22</v>
      </c>
      <c r="AG18" s="88">
        <f t="shared" ref="AG18:AG42" si="8">MAX(AA18:AB18,AD18)</f>
        <v>32</v>
      </c>
      <c r="AH18" s="88">
        <f t="shared" ref="AH18:AH42" si="9">MAX(Z18,AB18,AE18)</f>
        <v>30</v>
      </c>
      <c r="AI18" s="88">
        <f t="shared" ref="AI18:AI42" si="10">MAX(Z18:AA18,AF18)</f>
        <v>30</v>
      </c>
      <c r="AJ18" s="46"/>
      <c r="AK18" s="46"/>
      <c r="AL18" s="46"/>
      <c r="AM18" s="46"/>
    </row>
    <row r="19" spans="1:39" ht="15.75" x14ac:dyDescent="0.25">
      <c r="A19" s="46" t="str">
        <f t="shared" si="0"/>
        <v>D) around 28 minutes.</v>
      </c>
      <c r="O19" s="46">
        <v>3</v>
      </c>
      <c r="P19" s="46" t="s">
        <v>75</v>
      </c>
      <c r="Q19" s="99">
        <v>3</v>
      </c>
      <c r="R19" s="97">
        <v>16</v>
      </c>
      <c r="S19" s="105">
        <v>8</v>
      </c>
      <c r="T19" s="98">
        <v>8</v>
      </c>
      <c r="U19" s="100">
        <v>7</v>
      </c>
      <c r="V19" s="101">
        <v>3</v>
      </c>
      <c r="W19" s="97">
        <v>15</v>
      </c>
      <c r="X19" s="96">
        <v>6</v>
      </c>
      <c r="Y19" s="98">
        <v>10</v>
      </c>
      <c r="Z19" s="82">
        <f t="shared" si="1"/>
        <v>29</v>
      </c>
      <c r="AA19" s="82">
        <f t="shared" si="2"/>
        <v>21</v>
      </c>
      <c r="AB19" s="83">
        <f t="shared" si="3"/>
        <v>21</v>
      </c>
      <c r="AC19" s="56">
        <f t="shared" si="4"/>
        <v>29</v>
      </c>
      <c r="AD19" s="84">
        <f t="shared" si="5"/>
        <v>28</v>
      </c>
      <c r="AE19" s="85">
        <f t="shared" si="6"/>
        <v>19</v>
      </c>
      <c r="AF19" s="86">
        <f t="shared" si="7"/>
        <v>23</v>
      </c>
      <c r="AG19" s="88">
        <f t="shared" si="8"/>
        <v>28</v>
      </c>
      <c r="AH19" s="88">
        <f t="shared" si="9"/>
        <v>29</v>
      </c>
      <c r="AI19" s="88">
        <f t="shared" si="10"/>
        <v>29</v>
      </c>
      <c r="AJ19" s="46"/>
      <c r="AK19" s="46"/>
      <c r="AL19" s="46"/>
      <c r="AM19" s="46"/>
    </row>
    <row r="20" spans="1:39" ht="15.75" x14ac:dyDescent="0.25">
      <c r="A20" s="46" t="str">
        <f t="shared" si="0"/>
        <v>E) around 33 minutes.</v>
      </c>
      <c r="O20" s="46">
        <v>4</v>
      </c>
      <c r="P20" s="46" t="s">
        <v>76</v>
      </c>
      <c r="Q20" s="99">
        <v>3</v>
      </c>
      <c r="R20" s="97">
        <v>15</v>
      </c>
      <c r="S20" s="105">
        <v>9</v>
      </c>
      <c r="T20" s="98">
        <v>7</v>
      </c>
      <c r="U20" s="100">
        <v>8</v>
      </c>
      <c r="V20" s="101">
        <v>2</v>
      </c>
      <c r="W20" s="97">
        <v>17</v>
      </c>
      <c r="X20" s="96">
        <v>5</v>
      </c>
      <c r="Y20" s="98">
        <v>11</v>
      </c>
      <c r="Z20" s="82">
        <f t="shared" si="1"/>
        <v>28</v>
      </c>
      <c r="AA20" s="82">
        <f t="shared" si="2"/>
        <v>22</v>
      </c>
      <c r="AB20" s="83">
        <f t="shared" si="3"/>
        <v>20</v>
      </c>
      <c r="AC20" s="56">
        <f t="shared" si="4"/>
        <v>28</v>
      </c>
      <c r="AD20" s="84">
        <f t="shared" si="5"/>
        <v>30</v>
      </c>
      <c r="AE20" s="85">
        <f t="shared" si="6"/>
        <v>18</v>
      </c>
      <c r="AF20" s="86">
        <f t="shared" si="7"/>
        <v>24</v>
      </c>
      <c r="AG20" s="88">
        <f t="shared" si="8"/>
        <v>30</v>
      </c>
      <c r="AH20" s="88">
        <f t="shared" si="9"/>
        <v>28</v>
      </c>
      <c r="AI20" s="88">
        <f t="shared" si="10"/>
        <v>28</v>
      </c>
      <c r="AJ20" s="46"/>
      <c r="AK20" s="46"/>
      <c r="AL20" s="46"/>
      <c r="AM20" s="46"/>
    </row>
    <row r="21" spans="1:39" ht="15.75" x14ac:dyDescent="0.25">
      <c r="A21" s="46" t="str">
        <f t="shared" si="0"/>
        <v>F) around 32 minutes.</v>
      </c>
      <c r="O21" s="46">
        <v>5</v>
      </c>
      <c r="P21" s="46" t="s">
        <v>77</v>
      </c>
      <c r="Q21" s="99">
        <v>4</v>
      </c>
      <c r="R21" s="97">
        <v>14</v>
      </c>
      <c r="S21" s="105">
        <v>6</v>
      </c>
      <c r="T21" s="98">
        <v>6</v>
      </c>
      <c r="U21" s="100">
        <v>12</v>
      </c>
      <c r="V21" s="101">
        <v>3</v>
      </c>
      <c r="W21" s="97">
        <v>13</v>
      </c>
      <c r="X21" s="96">
        <v>15</v>
      </c>
      <c r="Y21" s="98">
        <v>5</v>
      </c>
      <c r="Z21" s="82">
        <f t="shared" si="1"/>
        <v>33</v>
      </c>
      <c r="AA21" s="82">
        <f t="shared" si="2"/>
        <v>25</v>
      </c>
      <c r="AB21" s="83">
        <f t="shared" si="3"/>
        <v>25</v>
      </c>
      <c r="AC21" s="56">
        <f t="shared" si="4"/>
        <v>33</v>
      </c>
      <c r="AD21" s="84">
        <f t="shared" si="5"/>
        <v>32</v>
      </c>
      <c r="AE21" s="85">
        <f t="shared" si="6"/>
        <v>34</v>
      </c>
      <c r="AF21" s="86">
        <f t="shared" si="7"/>
        <v>24</v>
      </c>
      <c r="AG21" s="88">
        <f t="shared" si="8"/>
        <v>32</v>
      </c>
      <c r="AH21" s="88">
        <f t="shared" si="9"/>
        <v>34</v>
      </c>
      <c r="AI21" s="88">
        <f t="shared" si="10"/>
        <v>33</v>
      </c>
      <c r="AJ21" s="46"/>
      <c r="AK21" s="46"/>
      <c r="AL21" s="46"/>
      <c r="AM21" s="46"/>
    </row>
    <row r="22" spans="1:39" ht="15.75" x14ac:dyDescent="0.25">
      <c r="A22" s="46" t="str">
        <f t="shared" si="0"/>
        <v>G) around 31 minutes.</v>
      </c>
      <c r="O22" s="46">
        <v>6</v>
      </c>
      <c r="P22" s="46" t="s">
        <v>78</v>
      </c>
      <c r="Q22" s="99">
        <v>4</v>
      </c>
      <c r="R22" s="97">
        <v>13</v>
      </c>
      <c r="S22" s="105">
        <v>7</v>
      </c>
      <c r="T22" s="98">
        <v>5</v>
      </c>
      <c r="U22" s="100">
        <v>11</v>
      </c>
      <c r="V22" s="101">
        <v>4</v>
      </c>
      <c r="W22" s="97">
        <v>10</v>
      </c>
      <c r="X22" s="96">
        <v>5</v>
      </c>
      <c r="Y22" s="98">
        <v>8</v>
      </c>
      <c r="Z22" s="82">
        <f t="shared" si="1"/>
        <v>32</v>
      </c>
      <c r="AA22" s="82">
        <f t="shared" si="2"/>
        <v>26</v>
      </c>
      <c r="AB22" s="83">
        <f t="shared" si="3"/>
        <v>24</v>
      </c>
      <c r="AC22" s="56">
        <f t="shared" si="4"/>
        <v>32</v>
      </c>
      <c r="AD22" s="84">
        <f t="shared" si="5"/>
        <v>29</v>
      </c>
      <c r="AE22" s="85">
        <f t="shared" si="6"/>
        <v>24</v>
      </c>
      <c r="AF22" s="86">
        <f t="shared" si="7"/>
        <v>27</v>
      </c>
      <c r="AG22" s="88">
        <f t="shared" si="8"/>
        <v>29</v>
      </c>
      <c r="AH22" s="88">
        <f t="shared" si="9"/>
        <v>32</v>
      </c>
      <c r="AI22" s="88">
        <f t="shared" si="10"/>
        <v>32</v>
      </c>
      <c r="AJ22" s="46"/>
      <c r="AK22" s="46"/>
      <c r="AL22" s="46"/>
      <c r="AM22" s="46"/>
    </row>
    <row r="23" spans="1:39" ht="15.75" x14ac:dyDescent="0.25">
      <c r="A23" s="46" t="str">
        <f t="shared" si="0"/>
        <v>H) around 30 minutes.</v>
      </c>
      <c r="O23" s="46">
        <v>7</v>
      </c>
      <c r="P23" s="46" t="s">
        <v>79</v>
      </c>
      <c r="Q23" s="99">
        <v>4</v>
      </c>
      <c r="R23" s="97">
        <v>12</v>
      </c>
      <c r="S23" s="105">
        <v>8</v>
      </c>
      <c r="T23" s="98">
        <v>4</v>
      </c>
      <c r="U23" s="100">
        <v>10</v>
      </c>
      <c r="V23" s="101">
        <v>5</v>
      </c>
      <c r="W23" s="97">
        <v>15</v>
      </c>
      <c r="X23" s="96">
        <v>13</v>
      </c>
      <c r="Y23" s="98">
        <v>14</v>
      </c>
      <c r="Z23" s="82">
        <f t="shared" si="1"/>
        <v>31</v>
      </c>
      <c r="AA23" s="82">
        <f t="shared" si="2"/>
        <v>27</v>
      </c>
      <c r="AB23" s="83">
        <f t="shared" si="3"/>
        <v>23</v>
      </c>
      <c r="AC23" s="56">
        <f t="shared" si="4"/>
        <v>31</v>
      </c>
      <c r="AD23" s="84">
        <f t="shared" si="5"/>
        <v>34</v>
      </c>
      <c r="AE23" s="85">
        <f t="shared" si="6"/>
        <v>32</v>
      </c>
      <c r="AF23" s="86">
        <f t="shared" si="7"/>
        <v>33</v>
      </c>
      <c r="AG23" s="88">
        <f t="shared" si="8"/>
        <v>34</v>
      </c>
      <c r="AH23" s="88">
        <f t="shared" si="9"/>
        <v>32</v>
      </c>
      <c r="AI23" s="87">
        <f>MAX(Z23:AA23,AF23)</f>
        <v>33</v>
      </c>
      <c r="AJ23" s="46"/>
      <c r="AK23" s="46"/>
      <c r="AL23" s="46"/>
      <c r="AM23" s="46"/>
    </row>
    <row r="24" spans="1:39" ht="15.75" x14ac:dyDescent="0.25">
      <c r="A24" s="46" t="str">
        <f t="shared" si="0"/>
        <v>I) around 31 minutes.</v>
      </c>
      <c r="O24" s="46">
        <v>8</v>
      </c>
      <c r="P24" s="46" t="s">
        <v>80</v>
      </c>
      <c r="Q24" s="99">
        <v>4</v>
      </c>
      <c r="R24" s="97">
        <v>11</v>
      </c>
      <c r="S24" s="105">
        <v>9</v>
      </c>
      <c r="T24" s="98">
        <v>3</v>
      </c>
      <c r="U24" s="100">
        <v>9</v>
      </c>
      <c r="V24" s="101">
        <v>6</v>
      </c>
      <c r="W24" s="97">
        <v>16</v>
      </c>
      <c r="X24" s="96">
        <v>12</v>
      </c>
      <c r="Y24" s="98">
        <v>5</v>
      </c>
      <c r="Z24" s="82">
        <f t="shared" si="1"/>
        <v>30</v>
      </c>
      <c r="AA24" s="82">
        <f t="shared" si="2"/>
        <v>28</v>
      </c>
      <c r="AB24" s="83">
        <f t="shared" si="3"/>
        <v>22</v>
      </c>
      <c r="AC24" s="56">
        <f t="shared" si="4"/>
        <v>30</v>
      </c>
      <c r="AD24" s="84">
        <f t="shared" si="5"/>
        <v>35</v>
      </c>
      <c r="AE24" s="85">
        <f t="shared" si="6"/>
        <v>31</v>
      </c>
      <c r="AF24" s="86">
        <f t="shared" si="7"/>
        <v>24</v>
      </c>
      <c r="AG24" s="88">
        <f t="shared" si="8"/>
        <v>35</v>
      </c>
      <c r="AH24" s="88">
        <f t="shared" si="9"/>
        <v>31</v>
      </c>
      <c r="AI24" s="88">
        <f t="shared" si="10"/>
        <v>30</v>
      </c>
      <c r="AJ24" s="46"/>
      <c r="AK24" s="46"/>
      <c r="AL24" s="46"/>
      <c r="AM24" s="46"/>
    </row>
    <row r="25" spans="1:39" ht="15.75" x14ac:dyDescent="0.25">
      <c r="A25" s="46" t="str">
        <f t="shared" si="0"/>
        <v>J) around 29 minutes.</v>
      </c>
      <c r="O25" s="46">
        <v>9</v>
      </c>
      <c r="P25" s="46" t="s">
        <v>81</v>
      </c>
      <c r="Q25" s="99">
        <v>5</v>
      </c>
      <c r="R25" s="97">
        <v>10</v>
      </c>
      <c r="S25" s="105">
        <v>11</v>
      </c>
      <c r="T25" s="98">
        <v>4</v>
      </c>
      <c r="U25" s="100">
        <v>8</v>
      </c>
      <c r="V25" s="101">
        <v>7</v>
      </c>
      <c r="W25" s="97">
        <v>13</v>
      </c>
      <c r="X25" s="96">
        <v>12</v>
      </c>
      <c r="Y25" s="98">
        <v>11</v>
      </c>
      <c r="Z25" s="82">
        <f t="shared" si="1"/>
        <v>30</v>
      </c>
      <c r="AA25" s="82">
        <f t="shared" si="2"/>
        <v>31</v>
      </c>
      <c r="AB25" s="83">
        <f t="shared" si="3"/>
        <v>24</v>
      </c>
      <c r="AC25" s="56">
        <f t="shared" si="4"/>
        <v>31</v>
      </c>
      <c r="AD25" s="84">
        <f t="shared" si="5"/>
        <v>33</v>
      </c>
      <c r="AE25" s="85">
        <f t="shared" si="6"/>
        <v>32</v>
      </c>
      <c r="AF25" s="86">
        <f t="shared" si="7"/>
        <v>31</v>
      </c>
      <c r="AG25" s="88">
        <f t="shared" si="8"/>
        <v>33</v>
      </c>
      <c r="AH25" s="88">
        <f t="shared" si="9"/>
        <v>32</v>
      </c>
      <c r="AI25" s="88">
        <f t="shared" si="10"/>
        <v>31</v>
      </c>
      <c r="AJ25" s="46"/>
      <c r="AK25" s="46"/>
      <c r="AL25" s="46"/>
      <c r="AM25" s="46"/>
    </row>
    <row r="26" spans="1:39" ht="15.75" x14ac:dyDescent="0.25">
      <c r="A26" s="46" t="str">
        <f t="shared" si="0"/>
        <v>K) around 28 minutes.</v>
      </c>
      <c r="O26" s="46">
        <v>10</v>
      </c>
      <c r="P26" s="46" t="s">
        <v>82</v>
      </c>
      <c r="Q26" s="99">
        <v>5</v>
      </c>
      <c r="R26" s="97">
        <v>11</v>
      </c>
      <c r="S26" s="105">
        <v>10</v>
      </c>
      <c r="T26" s="98">
        <v>5</v>
      </c>
      <c r="U26" s="100">
        <v>7</v>
      </c>
      <c r="V26" s="101">
        <v>6</v>
      </c>
      <c r="W26" s="97">
        <v>10</v>
      </c>
      <c r="X26" s="96">
        <v>9</v>
      </c>
      <c r="Y26" s="98">
        <v>12</v>
      </c>
      <c r="Z26" s="82">
        <f t="shared" si="1"/>
        <v>29</v>
      </c>
      <c r="AA26" s="82">
        <f t="shared" si="2"/>
        <v>28</v>
      </c>
      <c r="AB26" s="83">
        <f t="shared" si="3"/>
        <v>23</v>
      </c>
      <c r="AC26" s="56">
        <f t="shared" si="4"/>
        <v>29</v>
      </c>
      <c r="AD26" s="84">
        <f t="shared" si="5"/>
        <v>28</v>
      </c>
      <c r="AE26" s="85">
        <f t="shared" si="6"/>
        <v>27</v>
      </c>
      <c r="AF26" s="86">
        <f t="shared" si="7"/>
        <v>30</v>
      </c>
      <c r="AG26" s="88">
        <f t="shared" si="8"/>
        <v>28</v>
      </c>
      <c r="AH26" s="88">
        <f t="shared" si="9"/>
        <v>29</v>
      </c>
      <c r="AI26" s="88">
        <f t="shared" si="10"/>
        <v>30</v>
      </c>
      <c r="AJ26" s="46"/>
      <c r="AK26" s="46"/>
      <c r="AL26" s="46"/>
      <c r="AM26" s="46"/>
    </row>
    <row r="27" spans="1:39" ht="15.75" x14ac:dyDescent="0.25">
      <c r="A27" s="46" t="str">
        <f t="shared" si="0"/>
        <v>L) around 27 minutes.</v>
      </c>
      <c r="O27" s="46">
        <v>11</v>
      </c>
      <c r="P27" s="46" t="s">
        <v>83</v>
      </c>
      <c r="Q27" s="99">
        <v>5</v>
      </c>
      <c r="R27" s="97">
        <v>12</v>
      </c>
      <c r="S27" s="105">
        <v>9</v>
      </c>
      <c r="T27" s="98">
        <v>6</v>
      </c>
      <c r="U27" s="100">
        <v>6</v>
      </c>
      <c r="V27" s="101">
        <v>5</v>
      </c>
      <c r="W27" s="97">
        <v>13</v>
      </c>
      <c r="X27" s="96">
        <v>14</v>
      </c>
      <c r="Y27" s="98">
        <v>7</v>
      </c>
      <c r="Z27" s="82">
        <f t="shared" si="1"/>
        <v>28</v>
      </c>
      <c r="AA27" s="82">
        <f t="shared" si="2"/>
        <v>25</v>
      </c>
      <c r="AB27" s="83">
        <f t="shared" si="3"/>
        <v>22</v>
      </c>
      <c r="AC27" s="56">
        <f t="shared" si="4"/>
        <v>28</v>
      </c>
      <c r="AD27" s="84">
        <f t="shared" si="5"/>
        <v>29</v>
      </c>
      <c r="AE27" s="85">
        <f t="shared" si="6"/>
        <v>30</v>
      </c>
      <c r="AF27" s="86">
        <f t="shared" si="7"/>
        <v>23</v>
      </c>
      <c r="AG27" s="88">
        <f t="shared" si="8"/>
        <v>29</v>
      </c>
      <c r="AH27" s="88">
        <f t="shared" si="9"/>
        <v>30</v>
      </c>
      <c r="AI27" s="88">
        <f t="shared" si="10"/>
        <v>28</v>
      </c>
      <c r="AJ27" s="46"/>
      <c r="AK27" s="46"/>
      <c r="AL27" s="46"/>
      <c r="AM27" s="46"/>
    </row>
    <row r="28" spans="1:39" ht="15.75" x14ac:dyDescent="0.25">
      <c r="A28" s="46" t="str">
        <f t="shared" si="0"/>
        <v>M) around 28 minutes.</v>
      </c>
      <c r="O28" s="46">
        <v>12</v>
      </c>
      <c r="P28" s="46" t="s">
        <v>84</v>
      </c>
      <c r="Q28" s="99">
        <v>5</v>
      </c>
      <c r="R28" s="97">
        <v>13</v>
      </c>
      <c r="S28" s="105">
        <v>8</v>
      </c>
      <c r="T28" s="98">
        <v>7</v>
      </c>
      <c r="U28" s="100">
        <v>5</v>
      </c>
      <c r="V28" s="101">
        <v>4</v>
      </c>
      <c r="W28" s="97">
        <v>16</v>
      </c>
      <c r="X28" s="96">
        <v>15</v>
      </c>
      <c r="Y28" s="98">
        <v>14</v>
      </c>
      <c r="Z28" s="82">
        <f t="shared" si="1"/>
        <v>27</v>
      </c>
      <c r="AA28" s="82">
        <f t="shared" si="2"/>
        <v>22</v>
      </c>
      <c r="AB28" s="83">
        <f t="shared" si="3"/>
        <v>21</v>
      </c>
      <c r="AC28" s="56">
        <f t="shared" si="4"/>
        <v>27</v>
      </c>
      <c r="AD28" s="84">
        <f t="shared" si="5"/>
        <v>30</v>
      </c>
      <c r="AE28" s="85">
        <f t="shared" si="6"/>
        <v>29</v>
      </c>
      <c r="AF28" s="86">
        <f t="shared" si="7"/>
        <v>28</v>
      </c>
      <c r="AG28" s="88">
        <f t="shared" si="8"/>
        <v>30</v>
      </c>
      <c r="AH28" s="88">
        <f t="shared" si="9"/>
        <v>29</v>
      </c>
      <c r="AI28" s="88">
        <f t="shared" si="10"/>
        <v>28</v>
      </c>
      <c r="AJ28" s="46"/>
      <c r="AK28" s="46"/>
      <c r="AL28" s="46"/>
      <c r="AM28" s="46"/>
    </row>
    <row r="29" spans="1:39" ht="15.75" x14ac:dyDescent="0.25">
      <c r="A29" s="46" t="str">
        <f t="shared" si="0"/>
        <v>N) around 31 minutes.</v>
      </c>
      <c r="O29" s="46">
        <v>13</v>
      </c>
      <c r="P29" s="46" t="s">
        <v>85</v>
      </c>
      <c r="Q29" s="99">
        <v>6</v>
      </c>
      <c r="R29" s="97">
        <v>13</v>
      </c>
      <c r="S29" s="105">
        <v>8</v>
      </c>
      <c r="T29" s="98">
        <v>8</v>
      </c>
      <c r="U29" s="100">
        <v>6</v>
      </c>
      <c r="V29" s="101">
        <v>3</v>
      </c>
      <c r="W29" s="97">
        <v>15</v>
      </c>
      <c r="X29" s="96">
        <v>12</v>
      </c>
      <c r="Y29" s="98">
        <v>14</v>
      </c>
      <c r="Z29" s="82">
        <f t="shared" si="1"/>
        <v>28</v>
      </c>
      <c r="AA29" s="82">
        <f t="shared" si="2"/>
        <v>23</v>
      </c>
      <c r="AB29" s="83">
        <f t="shared" si="3"/>
        <v>23</v>
      </c>
      <c r="AC29" s="56">
        <f t="shared" si="4"/>
        <v>28</v>
      </c>
      <c r="AD29" s="84">
        <f t="shared" si="5"/>
        <v>30</v>
      </c>
      <c r="AE29" s="85">
        <f t="shared" si="6"/>
        <v>27</v>
      </c>
      <c r="AF29" s="86">
        <f t="shared" si="7"/>
        <v>29</v>
      </c>
      <c r="AG29" s="88">
        <f t="shared" si="8"/>
        <v>30</v>
      </c>
      <c r="AH29" s="88">
        <f t="shared" si="9"/>
        <v>28</v>
      </c>
      <c r="AI29" s="88">
        <f t="shared" si="10"/>
        <v>29</v>
      </c>
      <c r="AJ29" s="46"/>
      <c r="AK29" s="46"/>
      <c r="AL29" s="46"/>
      <c r="AM29" s="46"/>
    </row>
    <row r="30" spans="1:39" ht="15.75" x14ac:dyDescent="0.25">
      <c r="A30" s="46" t="str">
        <f t="shared" si="0"/>
        <v>O) around 34 minutes.</v>
      </c>
      <c r="O30" s="46">
        <v>14</v>
      </c>
      <c r="P30" s="46" t="s">
        <v>86</v>
      </c>
      <c r="Q30" s="99">
        <v>6</v>
      </c>
      <c r="R30" s="97">
        <v>14</v>
      </c>
      <c r="S30" s="105">
        <v>9</v>
      </c>
      <c r="T30" s="98">
        <v>7</v>
      </c>
      <c r="U30" s="100">
        <v>7</v>
      </c>
      <c r="V30" s="101">
        <v>4</v>
      </c>
      <c r="W30" s="97">
        <v>10</v>
      </c>
      <c r="X30" s="96">
        <v>12</v>
      </c>
      <c r="Y30" s="98">
        <v>5</v>
      </c>
      <c r="Z30" s="82">
        <f t="shared" si="1"/>
        <v>31</v>
      </c>
      <c r="AA30" s="82">
        <f t="shared" si="2"/>
        <v>26</v>
      </c>
      <c r="AB30" s="83">
        <f t="shared" si="3"/>
        <v>24</v>
      </c>
      <c r="AC30" s="56">
        <f t="shared" si="4"/>
        <v>31</v>
      </c>
      <c r="AD30" s="84">
        <f t="shared" si="5"/>
        <v>27</v>
      </c>
      <c r="AE30" s="85">
        <f t="shared" si="6"/>
        <v>29</v>
      </c>
      <c r="AF30" s="86">
        <f t="shared" si="7"/>
        <v>22</v>
      </c>
      <c r="AG30" s="88">
        <f t="shared" si="8"/>
        <v>27</v>
      </c>
      <c r="AH30" s="88">
        <f t="shared" si="9"/>
        <v>31</v>
      </c>
      <c r="AI30" s="88">
        <f t="shared" si="10"/>
        <v>31</v>
      </c>
      <c r="AJ30" s="46"/>
      <c r="AK30" s="46"/>
      <c r="AL30" s="46"/>
      <c r="AM30" s="46"/>
    </row>
    <row r="31" spans="1:39" ht="15.75" x14ac:dyDescent="0.25">
      <c r="A31" s="46" t="str">
        <f t="shared" si="0"/>
        <v>P) around 37 minutes.</v>
      </c>
      <c r="O31" s="46">
        <v>15</v>
      </c>
      <c r="P31" s="46" t="s">
        <v>87</v>
      </c>
      <c r="Q31" s="99">
        <v>6</v>
      </c>
      <c r="R31" s="97">
        <v>15</v>
      </c>
      <c r="S31" s="105">
        <v>10</v>
      </c>
      <c r="T31" s="98">
        <v>6</v>
      </c>
      <c r="U31" s="100">
        <v>8</v>
      </c>
      <c r="V31" s="101">
        <v>5</v>
      </c>
      <c r="W31" s="97">
        <v>20</v>
      </c>
      <c r="X31" s="96">
        <v>16</v>
      </c>
      <c r="Y31" s="98">
        <v>3</v>
      </c>
      <c r="Z31" s="82">
        <f t="shared" si="1"/>
        <v>34</v>
      </c>
      <c r="AA31" s="82">
        <f t="shared" si="2"/>
        <v>29</v>
      </c>
      <c r="AB31" s="83">
        <f t="shared" si="3"/>
        <v>25</v>
      </c>
      <c r="AC31" s="56">
        <f t="shared" si="4"/>
        <v>34</v>
      </c>
      <c r="AD31" s="84">
        <f t="shared" si="5"/>
        <v>39</v>
      </c>
      <c r="AE31" s="85">
        <f t="shared" si="6"/>
        <v>35</v>
      </c>
      <c r="AF31" s="86">
        <f t="shared" si="7"/>
        <v>22</v>
      </c>
      <c r="AG31" s="88">
        <f t="shared" si="8"/>
        <v>39</v>
      </c>
      <c r="AH31" s="88">
        <f t="shared" si="9"/>
        <v>35</v>
      </c>
      <c r="AI31" s="88">
        <f t="shared" si="10"/>
        <v>34</v>
      </c>
      <c r="AJ31" s="46"/>
      <c r="AK31" s="46"/>
      <c r="AL31" s="46"/>
      <c r="AM31" s="46"/>
    </row>
    <row r="32" spans="1:39" ht="15.75" x14ac:dyDescent="0.25">
      <c r="A32" s="46" t="str">
        <f t="shared" si="0"/>
        <v>Q) around 38 minutes.</v>
      </c>
      <c r="O32" s="46">
        <v>16</v>
      </c>
      <c r="P32" s="46" t="s">
        <v>88</v>
      </c>
      <c r="Q32" s="99">
        <v>6</v>
      </c>
      <c r="R32" s="97">
        <v>16</v>
      </c>
      <c r="S32" s="105">
        <v>11</v>
      </c>
      <c r="T32" s="98">
        <v>5</v>
      </c>
      <c r="U32" s="100">
        <v>9</v>
      </c>
      <c r="V32" s="101">
        <v>6</v>
      </c>
      <c r="W32" s="97">
        <v>15</v>
      </c>
      <c r="X32" s="96">
        <v>14</v>
      </c>
      <c r="Y32" s="98">
        <v>12</v>
      </c>
      <c r="Z32" s="82">
        <f t="shared" si="1"/>
        <v>37</v>
      </c>
      <c r="AA32" s="82">
        <f t="shared" si="2"/>
        <v>32</v>
      </c>
      <c r="AB32" s="83">
        <f t="shared" si="3"/>
        <v>26</v>
      </c>
      <c r="AC32" s="56">
        <f t="shared" si="4"/>
        <v>37</v>
      </c>
      <c r="AD32" s="84">
        <f t="shared" si="5"/>
        <v>36</v>
      </c>
      <c r="AE32" s="85">
        <f t="shared" si="6"/>
        <v>35</v>
      </c>
      <c r="AF32" s="86">
        <f t="shared" si="7"/>
        <v>33</v>
      </c>
      <c r="AG32" s="88">
        <f t="shared" si="8"/>
        <v>36</v>
      </c>
      <c r="AH32" s="88">
        <f t="shared" si="9"/>
        <v>37</v>
      </c>
      <c r="AI32" s="88">
        <f t="shared" si="10"/>
        <v>37</v>
      </c>
      <c r="AJ32" s="46"/>
      <c r="AK32" s="46"/>
      <c r="AL32" s="46"/>
      <c r="AM32" s="46"/>
    </row>
    <row r="33" spans="1:39" ht="15.75" x14ac:dyDescent="0.25">
      <c r="A33" s="46" t="str">
        <f t="shared" si="0"/>
        <v>R) around 39 minutes.</v>
      </c>
      <c r="O33" s="46">
        <v>17</v>
      </c>
      <c r="P33" s="46" t="s">
        <v>89</v>
      </c>
      <c r="Q33" s="99">
        <v>7</v>
      </c>
      <c r="R33" s="97">
        <v>18</v>
      </c>
      <c r="S33" s="105">
        <v>12</v>
      </c>
      <c r="T33" s="98">
        <v>4</v>
      </c>
      <c r="U33" s="100">
        <v>10</v>
      </c>
      <c r="V33" s="101">
        <v>3</v>
      </c>
      <c r="W33" s="97">
        <v>20</v>
      </c>
      <c r="X33" s="96">
        <v>15</v>
      </c>
      <c r="Y33" s="98">
        <v>5</v>
      </c>
      <c r="Z33" s="82">
        <f t="shared" si="1"/>
        <v>38</v>
      </c>
      <c r="AA33" s="82">
        <f t="shared" si="2"/>
        <v>32</v>
      </c>
      <c r="AB33" s="83">
        <f t="shared" si="3"/>
        <v>24</v>
      </c>
      <c r="AC33" s="56">
        <f t="shared" si="4"/>
        <v>38</v>
      </c>
      <c r="AD33" s="84">
        <f t="shared" si="5"/>
        <v>40</v>
      </c>
      <c r="AE33" s="85">
        <f t="shared" si="6"/>
        <v>35</v>
      </c>
      <c r="AF33" s="86">
        <f t="shared" si="7"/>
        <v>25</v>
      </c>
      <c r="AG33" s="88">
        <f t="shared" si="8"/>
        <v>40</v>
      </c>
      <c r="AH33" s="88">
        <f t="shared" si="9"/>
        <v>38</v>
      </c>
      <c r="AI33" s="88">
        <f t="shared" si="10"/>
        <v>38</v>
      </c>
      <c r="AJ33" s="46"/>
      <c r="AK33" s="46"/>
      <c r="AL33" s="46"/>
      <c r="AM33" s="46"/>
    </row>
    <row r="34" spans="1:39" ht="15.75" x14ac:dyDescent="0.25">
      <c r="A34" s="46" t="str">
        <f t="shared" si="0"/>
        <v>S) around 40 minutes.</v>
      </c>
      <c r="O34" s="46">
        <v>18</v>
      </c>
      <c r="P34" s="46" t="s">
        <v>90</v>
      </c>
      <c r="Q34" s="99">
        <v>7</v>
      </c>
      <c r="R34" s="97">
        <v>19</v>
      </c>
      <c r="S34" s="105">
        <v>11</v>
      </c>
      <c r="T34" s="98">
        <v>5</v>
      </c>
      <c r="U34" s="100">
        <v>9</v>
      </c>
      <c r="V34" s="101">
        <v>4</v>
      </c>
      <c r="W34" s="97">
        <v>14</v>
      </c>
      <c r="X34" s="96">
        <v>10</v>
      </c>
      <c r="Y34" s="98">
        <v>7</v>
      </c>
      <c r="Z34" s="82">
        <f t="shared" si="1"/>
        <v>39</v>
      </c>
      <c r="AA34" s="82">
        <f t="shared" si="2"/>
        <v>31</v>
      </c>
      <c r="AB34" s="83">
        <f t="shared" si="3"/>
        <v>25</v>
      </c>
      <c r="AC34" s="56">
        <f t="shared" si="4"/>
        <v>39</v>
      </c>
      <c r="AD34" s="84">
        <f t="shared" si="5"/>
        <v>34</v>
      </c>
      <c r="AE34" s="85">
        <f t="shared" si="6"/>
        <v>30</v>
      </c>
      <c r="AF34" s="86">
        <f t="shared" si="7"/>
        <v>27</v>
      </c>
      <c r="AG34" s="88">
        <f t="shared" si="8"/>
        <v>34</v>
      </c>
      <c r="AH34" s="88">
        <f t="shared" si="9"/>
        <v>39</v>
      </c>
      <c r="AI34" s="87">
        <f>MAX(Z34:AA34,AF34)</f>
        <v>39</v>
      </c>
      <c r="AJ34" s="46"/>
      <c r="AK34" s="46"/>
      <c r="AL34" s="46"/>
      <c r="AM34" s="46"/>
    </row>
    <row r="35" spans="1:39" ht="15.75" x14ac:dyDescent="0.25">
      <c r="A35" s="46" t="str">
        <f t="shared" si="0"/>
        <v>T) around 41 minutes.</v>
      </c>
      <c r="O35" s="46">
        <v>19</v>
      </c>
      <c r="P35" s="46" t="s">
        <v>91</v>
      </c>
      <c r="Q35" s="99">
        <v>7</v>
      </c>
      <c r="R35" s="97">
        <v>20</v>
      </c>
      <c r="S35" s="105">
        <v>10</v>
      </c>
      <c r="T35" s="98">
        <v>6</v>
      </c>
      <c r="U35" s="100">
        <v>8</v>
      </c>
      <c r="V35" s="101">
        <v>5</v>
      </c>
      <c r="W35" s="97">
        <v>16</v>
      </c>
      <c r="X35" s="96">
        <v>21</v>
      </c>
      <c r="Y35" s="98">
        <v>8</v>
      </c>
      <c r="Z35" s="82">
        <f t="shared" si="1"/>
        <v>40</v>
      </c>
      <c r="AA35" s="82">
        <f t="shared" si="2"/>
        <v>30</v>
      </c>
      <c r="AB35" s="83">
        <f t="shared" si="3"/>
        <v>26</v>
      </c>
      <c r="AC35" s="56">
        <f t="shared" si="4"/>
        <v>40</v>
      </c>
      <c r="AD35" s="84">
        <f t="shared" si="5"/>
        <v>36</v>
      </c>
      <c r="AE35" s="85">
        <f t="shared" si="6"/>
        <v>41</v>
      </c>
      <c r="AF35" s="86">
        <f t="shared" si="7"/>
        <v>28</v>
      </c>
      <c r="AG35" s="88">
        <f t="shared" si="8"/>
        <v>36</v>
      </c>
      <c r="AH35" s="88">
        <f t="shared" si="9"/>
        <v>41</v>
      </c>
      <c r="AI35" s="88">
        <f t="shared" si="10"/>
        <v>40</v>
      </c>
      <c r="AJ35" s="46"/>
      <c r="AK35" s="46"/>
      <c r="AL35" s="46"/>
      <c r="AM35" s="46"/>
    </row>
    <row r="36" spans="1:39" ht="15.75" x14ac:dyDescent="0.25">
      <c r="A36" s="46" t="str">
        <f t="shared" si="0"/>
        <v>U) around 39 minutes.</v>
      </c>
      <c r="O36" s="46">
        <v>20</v>
      </c>
      <c r="P36" s="46" t="s">
        <v>92</v>
      </c>
      <c r="Q36" s="99">
        <v>7</v>
      </c>
      <c r="R36" s="97">
        <v>21</v>
      </c>
      <c r="S36" s="105">
        <v>9</v>
      </c>
      <c r="T36" s="98">
        <v>7</v>
      </c>
      <c r="U36" s="100">
        <v>7</v>
      </c>
      <c r="V36" s="101">
        <v>6</v>
      </c>
      <c r="W36" s="97">
        <v>20</v>
      </c>
      <c r="X36" s="96">
        <v>10</v>
      </c>
      <c r="Y36" s="98">
        <v>6</v>
      </c>
      <c r="Z36" s="82">
        <f t="shared" si="1"/>
        <v>41</v>
      </c>
      <c r="AA36" s="82">
        <f t="shared" si="2"/>
        <v>29</v>
      </c>
      <c r="AB36" s="83">
        <f t="shared" si="3"/>
        <v>27</v>
      </c>
      <c r="AC36" s="56">
        <f t="shared" si="4"/>
        <v>41</v>
      </c>
      <c r="AD36" s="84">
        <f t="shared" si="5"/>
        <v>40</v>
      </c>
      <c r="AE36" s="85">
        <f t="shared" si="6"/>
        <v>30</v>
      </c>
      <c r="AF36" s="86">
        <f t="shared" si="7"/>
        <v>26</v>
      </c>
      <c r="AG36" s="88">
        <f t="shared" si="8"/>
        <v>40</v>
      </c>
      <c r="AH36" s="88">
        <f t="shared" si="9"/>
        <v>41</v>
      </c>
      <c r="AI36" s="88">
        <f t="shared" si="10"/>
        <v>41</v>
      </c>
      <c r="AJ36" s="46"/>
      <c r="AK36" s="46"/>
      <c r="AL36" s="46"/>
      <c r="AM36" s="46"/>
    </row>
    <row r="37" spans="1:39" ht="15.75" x14ac:dyDescent="0.25">
      <c r="A37" s="46" t="str">
        <f t="shared" si="0"/>
        <v>V) around 38 minutes.</v>
      </c>
      <c r="O37" s="46">
        <v>21</v>
      </c>
      <c r="P37" s="46" t="s">
        <v>93</v>
      </c>
      <c r="Q37" s="99">
        <v>8</v>
      </c>
      <c r="R37" s="97">
        <v>20</v>
      </c>
      <c r="S37" s="105">
        <v>8</v>
      </c>
      <c r="T37" s="98">
        <v>8</v>
      </c>
      <c r="U37" s="100">
        <v>6</v>
      </c>
      <c r="V37" s="101">
        <v>5</v>
      </c>
      <c r="W37" s="97">
        <v>15</v>
      </c>
      <c r="X37" s="96">
        <v>11</v>
      </c>
      <c r="Y37" s="98">
        <v>6</v>
      </c>
      <c r="Z37" s="82">
        <f t="shared" si="1"/>
        <v>39</v>
      </c>
      <c r="AA37" s="82">
        <f t="shared" si="2"/>
        <v>27</v>
      </c>
      <c r="AB37" s="83">
        <f t="shared" si="3"/>
        <v>27</v>
      </c>
      <c r="AC37" s="56">
        <f t="shared" si="4"/>
        <v>39</v>
      </c>
      <c r="AD37" s="84">
        <f t="shared" si="5"/>
        <v>34</v>
      </c>
      <c r="AE37" s="85">
        <f t="shared" si="6"/>
        <v>30</v>
      </c>
      <c r="AF37" s="86">
        <f t="shared" si="7"/>
        <v>25</v>
      </c>
      <c r="AG37" s="88">
        <f t="shared" si="8"/>
        <v>34</v>
      </c>
      <c r="AH37" s="88">
        <f t="shared" si="9"/>
        <v>39</v>
      </c>
      <c r="AI37" s="87">
        <f>MAX(Z37:AA37,AF37)</f>
        <v>39</v>
      </c>
      <c r="AJ37" s="46"/>
      <c r="AK37" s="46"/>
      <c r="AL37" s="46"/>
      <c r="AM37" s="46"/>
    </row>
    <row r="38" spans="1:39" ht="15.75" x14ac:dyDescent="0.25">
      <c r="A38" s="46" t="str">
        <f t="shared" si="0"/>
        <v>W) around 33 minutes.</v>
      </c>
      <c r="O38" s="46">
        <v>22</v>
      </c>
      <c r="P38" s="46" t="s">
        <v>94</v>
      </c>
      <c r="Q38" s="99">
        <v>8</v>
      </c>
      <c r="R38" s="97">
        <v>19</v>
      </c>
      <c r="S38" s="105">
        <v>7</v>
      </c>
      <c r="T38" s="98">
        <v>9</v>
      </c>
      <c r="U38" s="100">
        <v>7</v>
      </c>
      <c r="V38" s="101">
        <v>4</v>
      </c>
      <c r="W38" s="97">
        <v>17</v>
      </c>
      <c r="X38" s="96">
        <v>15</v>
      </c>
      <c r="Y38" s="98">
        <v>7</v>
      </c>
      <c r="Z38" s="82">
        <f t="shared" si="1"/>
        <v>38</v>
      </c>
      <c r="AA38" s="82">
        <f t="shared" si="2"/>
        <v>26</v>
      </c>
      <c r="AB38" s="83">
        <f t="shared" si="3"/>
        <v>28</v>
      </c>
      <c r="AC38" s="56">
        <f t="shared" si="4"/>
        <v>38</v>
      </c>
      <c r="AD38" s="84">
        <f t="shared" si="5"/>
        <v>36</v>
      </c>
      <c r="AE38" s="85">
        <f t="shared" si="6"/>
        <v>34</v>
      </c>
      <c r="AF38" s="86">
        <f t="shared" si="7"/>
        <v>26</v>
      </c>
      <c r="AG38" s="88">
        <f t="shared" si="8"/>
        <v>36</v>
      </c>
      <c r="AH38" s="88">
        <f t="shared" si="9"/>
        <v>38</v>
      </c>
      <c r="AI38" s="88">
        <f t="shared" si="10"/>
        <v>38</v>
      </c>
      <c r="AJ38" s="46"/>
      <c r="AK38" s="46"/>
      <c r="AL38" s="46"/>
      <c r="AM38" s="46"/>
    </row>
    <row r="39" spans="1:39" ht="15.75" x14ac:dyDescent="0.25">
      <c r="A39" s="46" t="str">
        <f t="shared" si="0"/>
        <v>X) around 36 minutes.</v>
      </c>
      <c r="O39" s="46">
        <v>23</v>
      </c>
      <c r="P39" s="46" t="s">
        <v>95</v>
      </c>
      <c r="Q39" s="99">
        <v>8</v>
      </c>
      <c r="R39" s="97">
        <v>14</v>
      </c>
      <c r="S39" s="105">
        <v>6</v>
      </c>
      <c r="T39" s="98">
        <v>10</v>
      </c>
      <c r="U39" s="100">
        <v>8</v>
      </c>
      <c r="V39" s="101">
        <v>3</v>
      </c>
      <c r="W39" s="97">
        <v>25</v>
      </c>
      <c r="X39" s="96">
        <v>15</v>
      </c>
      <c r="Y39" s="98">
        <v>12</v>
      </c>
      <c r="Z39" s="82">
        <f t="shared" si="1"/>
        <v>33</v>
      </c>
      <c r="AA39" s="82">
        <f t="shared" si="2"/>
        <v>25</v>
      </c>
      <c r="AB39" s="83">
        <f t="shared" si="3"/>
        <v>29</v>
      </c>
      <c r="AC39" s="56">
        <f t="shared" si="4"/>
        <v>33</v>
      </c>
      <c r="AD39" s="84">
        <f t="shared" si="5"/>
        <v>44</v>
      </c>
      <c r="AE39" s="85">
        <f t="shared" si="6"/>
        <v>34</v>
      </c>
      <c r="AF39" s="86">
        <f t="shared" si="7"/>
        <v>31</v>
      </c>
      <c r="AG39" s="88">
        <f t="shared" si="8"/>
        <v>44</v>
      </c>
      <c r="AH39" s="88">
        <f t="shared" si="9"/>
        <v>34</v>
      </c>
      <c r="AI39" s="88">
        <f t="shared" si="10"/>
        <v>33</v>
      </c>
      <c r="AJ39" s="46"/>
      <c r="AK39" s="46"/>
      <c r="AL39" s="46"/>
      <c r="AM39" s="46"/>
    </row>
    <row r="40" spans="1:39" ht="15.75" x14ac:dyDescent="0.25">
      <c r="A40" s="46" t="str">
        <f t="shared" si="0"/>
        <v>Y) around 35 minutes.</v>
      </c>
      <c r="O40" s="46">
        <v>24</v>
      </c>
      <c r="P40" s="46" t="s">
        <v>96</v>
      </c>
      <c r="Q40" s="99">
        <v>9</v>
      </c>
      <c r="R40" s="97">
        <v>17</v>
      </c>
      <c r="S40" s="105">
        <v>5</v>
      </c>
      <c r="T40" s="98">
        <v>9</v>
      </c>
      <c r="U40" s="100">
        <v>7</v>
      </c>
      <c r="V40" s="101">
        <v>3</v>
      </c>
      <c r="W40" s="97">
        <v>18</v>
      </c>
      <c r="X40" s="96">
        <v>8</v>
      </c>
      <c r="Y40" s="98">
        <v>8</v>
      </c>
      <c r="Z40" s="82">
        <f t="shared" si="1"/>
        <v>36</v>
      </c>
      <c r="AA40" s="82">
        <f t="shared" si="2"/>
        <v>24</v>
      </c>
      <c r="AB40" s="83">
        <f t="shared" si="3"/>
        <v>28</v>
      </c>
      <c r="AC40" s="56">
        <f t="shared" si="4"/>
        <v>36</v>
      </c>
      <c r="AD40" s="84">
        <f t="shared" si="5"/>
        <v>37</v>
      </c>
      <c r="AE40" s="85">
        <f t="shared" si="6"/>
        <v>27</v>
      </c>
      <c r="AF40" s="86">
        <f t="shared" si="7"/>
        <v>27</v>
      </c>
      <c r="AG40" s="88">
        <f t="shared" si="8"/>
        <v>37</v>
      </c>
      <c r="AH40" s="88">
        <f t="shared" si="9"/>
        <v>36</v>
      </c>
      <c r="AI40" s="88">
        <f t="shared" si="10"/>
        <v>36</v>
      </c>
      <c r="AJ40" s="46"/>
      <c r="AK40" s="46"/>
      <c r="AL40" s="46"/>
      <c r="AM40" s="46"/>
    </row>
    <row r="41" spans="1:39" ht="15.75" x14ac:dyDescent="0.25">
      <c r="A41" s="46" t="str">
        <f t="shared" si="0"/>
        <v>Z) around 34 minutes.</v>
      </c>
      <c r="O41" s="46">
        <v>25</v>
      </c>
      <c r="P41" s="46" t="s">
        <v>97</v>
      </c>
      <c r="Q41" s="99">
        <v>9</v>
      </c>
      <c r="R41" s="97">
        <v>16</v>
      </c>
      <c r="S41" s="105">
        <v>6</v>
      </c>
      <c r="T41" s="98">
        <v>8</v>
      </c>
      <c r="U41" s="100">
        <v>6</v>
      </c>
      <c r="V41" s="101">
        <v>4</v>
      </c>
      <c r="W41" s="97">
        <v>15</v>
      </c>
      <c r="X41" s="96">
        <v>10</v>
      </c>
      <c r="Y41" s="98">
        <v>6</v>
      </c>
      <c r="Z41" s="82">
        <f t="shared" si="1"/>
        <v>35</v>
      </c>
      <c r="AA41" s="82">
        <f t="shared" si="2"/>
        <v>25</v>
      </c>
      <c r="AB41" s="83">
        <f t="shared" si="3"/>
        <v>27</v>
      </c>
      <c r="AC41" s="56">
        <f t="shared" si="4"/>
        <v>35</v>
      </c>
      <c r="AD41" s="84">
        <f t="shared" si="5"/>
        <v>34</v>
      </c>
      <c r="AE41" s="85">
        <f t="shared" si="6"/>
        <v>29</v>
      </c>
      <c r="AF41" s="86">
        <f t="shared" si="7"/>
        <v>25</v>
      </c>
      <c r="AG41" s="88">
        <f t="shared" si="8"/>
        <v>34</v>
      </c>
      <c r="AH41" s="88">
        <f t="shared" si="9"/>
        <v>35</v>
      </c>
      <c r="AI41" s="88">
        <f t="shared" si="10"/>
        <v>35</v>
      </c>
      <c r="AJ41" s="46"/>
      <c r="AK41" s="46"/>
      <c r="AL41" s="46"/>
      <c r="AM41" s="46"/>
    </row>
    <row r="42" spans="1:39" ht="16.5" thickBot="1" x14ac:dyDescent="0.3">
      <c r="O42" s="46">
        <v>26</v>
      </c>
      <c r="P42" s="46" t="s">
        <v>98</v>
      </c>
      <c r="Q42" s="102">
        <v>9</v>
      </c>
      <c r="R42" s="106">
        <v>15</v>
      </c>
      <c r="S42" s="107">
        <v>7</v>
      </c>
      <c r="T42" s="108">
        <v>7</v>
      </c>
      <c r="U42" s="109">
        <v>5</v>
      </c>
      <c r="V42" s="110">
        <v>5</v>
      </c>
      <c r="W42" s="106">
        <v>12</v>
      </c>
      <c r="X42" s="111">
        <v>16</v>
      </c>
      <c r="Y42" s="108">
        <v>10</v>
      </c>
      <c r="Z42" s="89">
        <f t="shared" si="1"/>
        <v>34</v>
      </c>
      <c r="AA42" s="89">
        <f t="shared" si="2"/>
        <v>26</v>
      </c>
      <c r="AB42" s="90">
        <f t="shared" si="3"/>
        <v>26</v>
      </c>
      <c r="AC42" s="68">
        <f t="shared" si="4"/>
        <v>34</v>
      </c>
      <c r="AD42" s="91">
        <f t="shared" si="5"/>
        <v>31</v>
      </c>
      <c r="AE42" s="92">
        <f t="shared" si="6"/>
        <v>35</v>
      </c>
      <c r="AF42" s="93">
        <f t="shared" si="7"/>
        <v>29</v>
      </c>
      <c r="AG42" s="94">
        <f t="shared" si="8"/>
        <v>31</v>
      </c>
      <c r="AH42" s="94">
        <f t="shared" si="9"/>
        <v>35</v>
      </c>
      <c r="AI42" s="94">
        <f t="shared" si="10"/>
        <v>34</v>
      </c>
      <c r="AJ42" s="46"/>
      <c r="AK42" s="46"/>
      <c r="AL42" s="46"/>
    </row>
    <row r="43" spans="1:39" x14ac:dyDescent="0.25">
      <c r="R43" s="47"/>
    </row>
    <row r="44" spans="1:39" ht="15.75" x14ac:dyDescent="0.25">
      <c r="A44" s="52" t="s">
        <v>15</v>
      </c>
      <c r="J44" s="55">
        <f>VLOOKUP($R$1,$O$17:$Y$42,9)</f>
        <v>16</v>
      </c>
      <c r="K44" s="46" t="s">
        <v>14</v>
      </c>
      <c r="R44" s="47"/>
      <c r="V44" s="47"/>
      <c r="W44" s="47"/>
      <c r="X44" s="47"/>
    </row>
    <row r="45" spans="1:39" x14ac:dyDescent="0.25">
      <c r="A45" s="46" t="s">
        <v>5</v>
      </c>
      <c r="R45" s="47"/>
      <c r="V45" s="47"/>
      <c r="W45" s="47"/>
      <c r="X45" s="47"/>
    </row>
    <row r="46" spans="1:39" x14ac:dyDescent="0.25">
      <c r="A46" s="47"/>
      <c r="B46" s="47"/>
      <c r="C46" s="51"/>
      <c r="D46" s="47"/>
      <c r="E46" s="47"/>
      <c r="F46" s="47"/>
      <c r="G46" s="47"/>
      <c r="H46" s="47"/>
      <c r="I46" s="47"/>
      <c r="J46" s="47"/>
      <c r="K46" s="54"/>
      <c r="R46" s="47"/>
      <c r="V46" s="47"/>
      <c r="W46" s="47"/>
      <c r="X46" s="47"/>
    </row>
    <row r="47" spans="1:39" x14ac:dyDescent="0.25">
      <c r="A47" s="46" t="str">
        <f t="shared" ref="A47:A72" si="11">P17&amp; $P$16 &amp;" "&amp; ROUND(AG17,1) &amp;" minutes."</f>
        <v>A) around 29 minutes.</v>
      </c>
      <c r="R47" s="47"/>
      <c r="V47" s="47"/>
      <c r="W47" s="47"/>
      <c r="X47" s="47"/>
    </row>
    <row r="48" spans="1:39" x14ac:dyDescent="0.25">
      <c r="A48" s="46" t="str">
        <f t="shared" si="11"/>
        <v>B) around 32 minutes.</v>
      </c>
      <c r="V48" s="47"/>
      <c r="W48" s="47"/>
      <c r="X48" s="47"/>
    </row>
    <row r="49" spans="1:24" x14ac:dyDescent="0.25">
      <c r="A49" s="46" t="str">
        <f t="shared" si="11"/>
        <v>C) around 28 minutes.</v>
      </c>
      <c r="R49" s="47"/>
      <c r="V49" s="47"/>
      <c r="W49" s="47"/>
      <c r="X49" s="47"/>
    </row>
    <row r="50" spans="1:24" x14ac:dyDescent="0.25">
      <c r="A50" s="46" t="str">
        <f t="shared" si="11"/>
        <v>D) around 30 minutes.</v>
      </c>
      <c r="O50" s="50"/>
      <c r="R50" s="47"/>
      <c r="V50" s="47"/>
      <c r="W50" s="47"/>
      <c r="X50" s="47"/>
    </row>
    <row r="51" spans="1:24" x14ac:dyDescent="0.25">
      <c r="A51" s="46" t="str">
        <f t="shared" si="11"/>
        <v>E) around 32 minutes.</v>
      </c>
      <c r="V51" s="47"/>
      <c r="W51" s="47"/>
      <c r="X51" s="47"/>
    </row>
    <row r="52" spans="1:24" ht="15.75" x14ac:dyDescent="0.25">
      <c r="A52" s="46" t="str">
        <f t="shared" si="11"/>
        <v>F) around 29 minutes.</v>
      </c>
      <c r="J52" s="49"/>
      <c r="R52" s="47"/>
      <c r="V52" s="47"/>
      <c r="W52" s="47"/>
      <c r="X52" s="47"/>
    </row>
    <row r="53" spans="1:24" x14ac:dyDescent="0.25">
      <c r="A53" s="46" t="str">
        <f t="shared" si="11"/>
        <v>G) around 34 minutes.</v>
      </c>
      <c r="R53" s="47"/>
      <c r="V53" s="47"/>
      <c r="W53" s="47"/>
      <c r="X53" s="47"/>
    </row>
    <row r="54" spans="1:24" x14ac:dyDescent="0.25">
      <c r="A54" s="46" t="str">
        <f t="shared" si="11"/>
        <v>H) around 35 minutes.</v>
      </c>
      <c r="R54" s="47"/>
      <c r="V54" s="47"/>
      <c r="W54" s="47"/>
      <c r="X54" s="47"/>
    </row>
    <row r="55" spans="1:24" x14ac:dyDescent="0.25">
      <c r="A55" s="46" t="str">
        <f t="shared" si="11"/>
        <v>I) around 33 minutes.</v>
      </c>
      <c r="R55" s="47"/>
      <c r="V55" s="47"/>
      <c r="W55" s="47"/>
      <c r="X55" s="47"/>
    </row>
    <row r="56" spans="1:24" x14ac:dyDescent="0.25">
      <c r="A56" s="46" t="str">
        <f t="shared" si="11"/>
        <v>J) around 28 minutes.</v>
      </c>
      <c r="R56" s="47"/>
      <c r="V56" s="47"/>
      <c r="W56" s="47"/>
      <c r="X56" s="47"/>
    </row>
    <row r="57" spans="1:24" x14ac:dyDescent="0.25">
      <c r="A57" s="46" t="str">
        <f t="shared" si="11"/>
        <v>K) around 29 minutes.</v>
      </c>
      <c r="R57" s="47"/>
      <c r="V57" s="47"/>
      <c r="W57" s="47"/>
      <c r="X57" s="47"/>
    </row>
    <row r="58" spans="1:24" x14ac:dyDescent="0.25">
      <c r="A58" s="46" t="str">
        <f t="shared" si="11"/>
        <v>L) around 30 minutes.</v>
      </c>
      <c r="R58" s="47"/>
      <c r="V58" s="47"/>
      <c r="W58" s="47"/>
      <c r="X58" s="47"/>
    </row>
    <row r="59" spans="1:24" x14ac:dyDescent="0.25">
      <c r="A59" s="46" t="str">
        <f t="shared" si="11"/>
        <v>M) around 30 minutes.</v>
      </c>
      <c r="R59" s="47"/>
      <c r="V59" s="47"/>
      <c r="W59" s="47"/>
      <c r="X59" s="47"/>
    </row>
    <row r="60" spans="1:24" x14ac:dyDescent="0.25">
      <c r="A60" s="46" t="str">
        <f t="shared" si="11"/>
        <v>N) around 27 minutes.</v>
      </c>
      <c r="R60" s="47"/>
      <c r="V60" s="47"/>
      <c r="W60" s="47"/>
      <c r="X60" s="47"/>
    </row>
    <row r="61" spans="1:24" x14ac:dyDescent="0.25">
      <c r="A61" s="46" t="str">
        <f t="shared" si="11"/>
        <v>O) around 39 minutes.</v>
      </c>
      <c r="R61" s="47"/>
      <c r="V61" s="47"/>
      <c r="W61" s="47"/>
      <c r="X61" s="47"/>
    </row>
    <row r="62" spans="1:24" x14ac:dyDescent="0.25">
      <c r="A62" s="46" t="str">
        <f t="shared" si="11"/>
        <v>P) around 36 minutes.</v>
      </c>
      <c r="R62" s="47"/>
      <c r="V62" s="47"/>
      <c r="W62" s="47"/>
      <c r="X62" s="47"/>
    </row>
    <row r="63" spans="1:24" x14ac:dyDescent="0.25">
      <c r="A63" s="46" t="str">
        <f t="shared" si="11"/>
        <v>Q) around 40 minutes.</v>
      </c>
      <c r="R63" s="47"/>
      <c r="V63" s="47"/>
      <c r="W63" s="47"/>
      <c r="X63" s="47"/>
    </row>
    <row r="64" spans="1:24" x14ac:dyDescent="0.25">
      <c r="A64" s="46" t="str">
        <f t="shared" si="11"/>
        <v>R) around 34 minutes.</v>
      </c>
      <c r="R64" s="47"/>
      <c r="V64" s="47"/>
      <c r="W64" s="47"/>
      <c r="X64" s="47"/>
    </row>
    <row r="65" spans="1:24" x14ac:dyDescent="0.25">
      <c r="A65" s="46" t="str">
        <f t="shared" si="11"/>
        <v>S) around 36 minutes.</v>
      </c>
      <c r="R65" s="47"/>
      <c r="V65" s="47"/>
      <c r="W65" s="47"/>
      <c r="X65" s="47"/>
    </row>
    <row r="66" spans="1:24" x14ac:dyDescent="0.25">
      <c r="A66" s="46" t="str">
        <f t="shared" si="11"/>
        <v>T) around 40 minutes.</v>
      </c>
      <c r="R66" s="47"/>
      <c r="V66" s="47"/>
      <c r="W66" s="47"/>
      <c r="X66" s="47"/>
    </row>
    <row r="67" spans="1:24" x14ac:dyDescent="0.25">
      <c r="A67" s="46" t="str">
        <f t="shared" si="11"/>
        <v>U) around 34 minutes.</v>
      </c>
      <c r="R67" s="47"/>
      <c r="V67" s="47"/>
      <c r="W67" s="47"/>
      <c r="X67" s="47"/>
    </row>
    <row r="68" spans="1:24" x14ac:dyDescent="0.25">
      <c r="A68" s="46" t="str">
        <f t="shared" si="11"/>
        <v>V) around 36 minutes.</v>
      </c>
      <c r="R68" s="47"/>
      <c r="V68" s="47"/>
      <c r="W68" s="47"/>
      <c r="X68" s="47"/>
    </row>
    <row r="69" spans="1:24" x14ac:dyDescent="0.25">
      <c r="A69" s="46" t="str">
        <f t="shared" si="11"/>
        <v>W) around 44 minutes.</v>
      </c>
      <c r="R69" s="47"/>
      <c r="V69" s="47"/>
      <c r="W69" s="47"/>
      <c r="X69" s="47"/>
    </row>
    <row r="70" spans="1:24" x14ac:dyDescent="0.25">
      <c r="A70" s="46" t="str">
        <f t="shared" si="11"/>
        <v>X) around 37 minutes.</v>
      </c>
      <c r="R70" s="47"/>
      <c r="V70" s="47"/>
      <c r="W70" s="47"/>
      <c r="X70" s="47"/>
    </row>
    <row r="71" spans="1:24" x14ac:dyDescent="0.25">
      <c r="A71" s="46" t="str">
        <f t="shared" si="11"/>
        <v>Y) around 34 minutes.</v>
      </c>
      <c r="R71" s="47"/>
      <c r="V71" s="47"/>
      <c r="W71" s="47"/>
      <c r="X71" s="47"/>
    </row>
    <row r="72" spans="1:24" x14ac:dyDescent="0.25">
      <c r="A72" s="46" t="str">
        <f t="shared" si="11"/>
        <v>Z) around 31 minutes.</v>
      </c>
      <c r="R72" s="47"/>
      <c r="V72" s="47"/>
      <c r="W72" s="47"/>
      <c r="X72" s="47"/>
    </row>
    <row r="73" spans="1:24" x14ac:dyDescent="0.25">
      <c r="R73" s="47"/>
      <c r="V73" s="47"/>
      <c r="W73" s="47"/>
      <c r="X73" s="47"/>
    </row>
    <row r="74" spans="1:24" ht="15.75" x14ac:dyDescent="0.25">
      <c r="A74" s="52" t="s">
        <v>13</v>
      </c>
      <c r="I74" s="53">
        <f>VLOOKUP($R$1,$O$17:$Y$42,10)</f>
        <v>8</v>
      </c>
      <c r="J74" s="46" t="s">
        <v>12</v>
      </c>
      <c r="L74" s="51"/>
      <c r="R74" s="47"/>
      <c r="V74" s="47"/>
      <c r="W74" s="47"/>
      <c r="X74" s="47"/>
    </row>
    <row r="75" spans="1:24" x14ac:dyDescent="0.25">
      <c r="A75" s="46" t="s">
        <v>5</v>
      </c>
      <c r="R75" s="47"/>
      <c r="V75" s="47"/>
      <c r="W75" s="47"/>
      <c r="X75" s="47"/>
    </row>
    <row r="76" spans="1:24" x14ac:dyDescent="0.25">
      <c r="R76" s="47"/>
      <c r="V76" s="47"/>
      <c r="W76" s="47"/>
      <c r="X76" s="47"/>
    </row>
    <row r="77" spans="1:24" x14ac:dyDescent="0.25">
      <c r="A77" s="46" t="str">
        <f t="shared" ref="A77:A102" si="12">P17&amp; $P$16 &amp;" "&amp; ROUND(AH17,1) &amp;" minutes."</f>
        <v>A) around 31 minutes.</v>
      </c>
      <c r="R77" s="47"/>
      <c r="V77" s="47"/>
      <c r="W77" s="47"/>
      <c r="X77" s="47"/>
    </row>
    <row r="78" spans="1:24" x14ac:dyDescent="0.25">
      <c r="A78" s="46" t="str">
        <f t="shared" si="12"/>
        <v>B) around 30 minutes.</v>
      </c>
      <c r="R78" s="47"/>
      <c r="V78" s="47"/>
      <c r="W78" s="47"/>
      <c r="X78" s="47"/>
    </row>
    <row r="79" spans="1:24" x14ac:dyDescent="0.25">
      <c r="A79" s="46" t="str">
        <f t="shared" si="12"/>
        <v>C) around 29 minutes.</v>
      </c>
      <c r="R79" s="47"/>
      <c r="V79" s="47"/>
      <c r="W79" s="47"/>
      <c r="X79" s="47"/>
    </row>
    <row r="80" spans="1:24" x14ac:dyDescent="0.25">
      <c r="A80" s="46" t="str">
        <f t="shared" si="12"/>
        <v>D) around 28 minutes.</v>
      </c>
      <c r="O80" s="50"/>
      <c r="R80" s="47"/>
      <c r="V80" s="47"/>
      <c r="W80" s="47"/>
      <c r="X80" s="47"/>
    </row>
    <row r="81" spans="1:24" x14ac:dyDescent="0.25">
      <c r="A81" s="46" t="str">
        <f t="shared" si="12"/>
        <v>E) around 34 minutes.</v>
      </c>
      <c r="R81" s="47"/>
      <c r="V81" s="47"/>
      <c r="W81" s="47"/>
      <c r="X81" s="47"/>
    </row>
    <row r="82" spans="1:24" ht="15.75" x14ac:dyDescent="0.25">
      <c r="A82" s="46" t="str">
        <f t="shared" si="12"/>
        <v>F) around 32 minutes.</v>
      </c>
      <c r="J82" s="49"/>
      <c r="R82" s="47"/>
      <c r="V82" s="47"/>
      <c r="W82" s="47"/>
      <c r="X82" s="47"/>
    </row>
    <row r="83" spans="1:24" x14ac:dyDescent="0.25">
      <c r="A83" s="46" t="str">
        <f t="shared" si="12"/>
        <v>G) around 32 minutes.</v>
      </c>
      <c r="R83" s="47"/>
      <c r="V83" s="47"/>
      <c r="W83" s="47"/>
      <c r="X83" s="47"/>
    </row>
    <row r="84" spans="1:24" x14ac:dyDescent="0.25">
      <c r="A84" s="46" t="str">
        <f t="shared" si="12"/>
        <v>H) around 31 minutes.</v>
      </c>
      <c r="R84" s="47"/>
      <c r="V84" s="47"/>
      <c r="W84" s="47"/>
      <c r="X84" s="47"/>
    </row>
    <row r="85" spans="1:24" x14ac:dyDescent="0.25">
      <c r="A85" s="46" t="str">
        <f t="shared" si="12"/>
        <v>I) around 32 minutes.</v>
      </c>
      <c r="R85" s="47"/>
      <c r="V85" s="47"/>
      <c r="W85" s="47"/>
      <c r="X85" s="47"/>
    </row>
    <row r="86" spans="1:24" x14ac:dyDescent="0.25">
      <c r="A86" s="46" t="str">
        <f t="shared" si="12"/>
        <v>J) around 29 minutes.</v>
      </c>
      <c r="R86" s="47"/>
      <c r="V86" s="47"/>
      <c r="W86" s="47"/>
      <c r="X86" s="47"/>
    </row>
    <row r="87" spans="1:24" x14ac:dyDescent="0.25">
      <c r="A87" s="46" t="str">
        <f t="shared" si="12"/>
        <v>K) around 30 minutes.</v>
      </c>
      <c r="R87" s="47"/>
      <c r="V87" s="47"/>
      <c r="W87" s="47"/>
      <c r="X87" s="47"/>
    </row>
    <row r="88" spans="1:24" x14ac:dyDescent="0.25">
      <c r="A88" s="46" t="str">
        <f t="shared" si="12"/>
        <v>L) around 29 minutes.</v>
      </c>
      <c r="R88" s="47"/>
      <c r="V88" s="47"/>
      <c r="W88" s="47"/>
      <c r="X88" s="47"/>
    </row>
    <row r="89" spans="1:24" x14ac:dyDescent="0.25">
      <c r="A89" s="46" t="str">
        <f t="shared" si="12"/>
        <v>M) around 28 minutes.</v>
      </c>
      <c r="R89" s="47"/>
      <c r="V89" s="47"/>
      <c r="W89" s="47"/>
      <c r="X89" s="47"/>
    </row>
    <row r="90" spans="1:24" x14ac:dyDescent="0.25">
      <c r="A90" s="46" t="str">
        <f t="shared" si="12"/>
        <v>N) around 31 minutes.</v>
      </c>
      <c r="R90" s="47"/>
      <c r="V90" s="47"/>
      <c r="W90" s="47"/>
      <c r="X90" s="47"/>
    </row>
    <row r="91" spans="1:24" x14ac:dyDescent="0.25">
      <c r="A91" s="46" t="str">
        <f t="shared" si="12"/>
        <v>O) around 35 minutes.</v>
      </c>
      <c r="R91" s="47"/>
      <c r="V91" s="47"/>
      <c r="W91" s="47"/>
      <c r="X91" s="47"/>
    </row>
    <row r="92" spans="1:24" x14ac:dyDescent="0.25">
      <c r="A92" s="46" t="str">
        <f t="shared" si="12"/>
        <v>P) around 37 minutes.</v>
      </c>
      <c r="R92" s="47"/>
      <c r="V92" s="47"/>
      <c r="W92" s="47"/>
      <c r="X92" s="47"/>
    </row>
    <row r="93" spans="1:24" x14ac:dyDescent="0.25">
      <c r="A93" s="46" t="str">
        <f t="shared" si="12"/>
        <v>Q) around 38 minutes.</v>
      </c>
      <c r="R93" s="47"/>
      <c r="V93" s="47"/>
      <c r="W93" s="47"/>
      <c r="X93" s="47"/>
    </row>
    <row r="94" spans="1:24" x14ac:dyDescent="0.25">
      <c r="A94" s="46" t="str">
        <f t="shared" si="12"/>
        <v>R) around 39 minutes.</v>
      </c>
      <c r="R94" s="47"/>
      <c r="V94" s="47"/>
      <c r="W94" s="47"/>
      <c r="X94" s="47"/>
    </row>
    <row r="95" spans="1:24" x14ac:dyDescent="0.25">
      <c r="A95" s="46" t="str">
        <f t="shared" si="12"/>
        <v>S) around 41 minutes.</v>
      </c>
      <c r="R95" s="47"/>
      <c r="V95" s="47"/>
      <c r="W95" s="47"/>
      <c r="X95" s="47"/>
    </row>
    <row r="96" spans="1:24" x14ac:dyDescent="0.25">
      <c r="A96" s="46" t="str">
        <f t="shared" si="12"/>
        <v>T) around 41 minutes.</v>
      </c>
      <c r="R96" s="47"/>
      <c r="V96" s="47"/>
      <c r="W96" s="47"/>
      <c r="X96" s="47"/>
    </row>
    <row r="97" spans="1:24" x14ac:dyDescent="0.25">
      <c r="A97" s="46" t="str">
        <f t="shared" si="12"/>
        <v>U) around 39 minutes.</v>
      </c>
      <c r="R97" s="47"/>
      <c r="V97" s="47"/>
      <c r="W97" s="47"/>
      <c r="X97" s="47"/>
    </row>
    <row r="98" spans="1:24" x14ac:dyDescent="0.25">
      <c r="A98" s="46" t="str">
        <f t="shared" si="12"/>
        <v>V) around 38 minutes.</v>
      </c>
      <c r="R98" s="47"/>
      <c r="V98" s="47"/>
      <c r="W98" s="47"/>
      <c r="X98" s="47"/>
    </row>
    <row r="99" spans="1:24" x14ac:dyDescent="0.25">
      <c r="A99" s="46" t="str">
        <f t="shared" si="12"/>
        <v>W) around 34 minutes.</v>
      </c>
      <c r="R99" s="47"/>
      <c r="V99" s="47"/>
      <c r="W99" s="47"/>
      <c r="X99" s="47"/>
    </row>
    <row r="100" spans="1:24" x14ac:dyDescent="0.25">
      <c r="A100" s="46" t="str">
        <f t="shared" si="12"/>
        <v>X) around 36 minutes.</v>
      </c>
      <c r="G100" s="48"/>
      <c r="R100" s="47"/>
      <c r="V100" s="47"/>
      <c r="W100" s="47"/>
      <c r="X100" s="47"/>
    </row>
    <row r="101" spans="1:24" x14ac:dyDescent="0.25">
      <c r="A101" s="46" t="str">
        <f t="shared" si="12"/>
        <v>Y) around 35 minutes.</v>
      </c>
      <c r="R101" s="47"/>
      <c r="V101" s="47"/>
      <c r="W101" s="47"/>
      <c r="X101" s="47"/>
    </row>
    <row r="102" spans="1:24" x14ac:dyDescent="0.25">
      <c r="A102" s="46" t="str">
        <f t="shared" si="12"/>
        <v>Z) around 35 minutes.</v>
      </c>
      <c r="R102" s="47"/>
      <c r="V102" s="47"/>
      <c r="W102" s="47"/>
      <c r="X102" s="47"/>
    </row>
    <row r="103" spans="1:24" x14ac:dyDescent="0.25">
      <c r="R103" s="47"/>
      <c r="V103" s="47"/>
      <c r="W103" s="47"/>
      <c r="X103" s="47"/>
    </row>
    <row r="104" spans="1:24" s="47" customFormat="1" ht="15.75" x14ac:dyDescent="0.25">
      <c r="A104" s="52" t="s">
        <v>11</v>
      </c>
      <c r="B104" s="46"/>
      <c r="C104" s="46"/>
      <c r="D104" s="46"/>
      <c r="E104" s="46"/>
      <c r="F104" s="46"/>
      <c r="G104" s="46"/>
      <c r="H104" s="101">
        <f>VLOOKUP($R$1,$O$17:$Y$42,11)</f>
        <v>6</v>
      </c>
      <c r="I104" s="46" t="s">
        <v>6</v>
      </c>
      <c r="J104" s="46"/>
      <c r="K104" s="51"/>
      <c r="L104" s="46"/>
      <c r="M104" s="46"/>
      <c r="P104" s="46"/>
    </row>
    <row r="105" spans="1:24" s="47" customFormat="1" x14ac:dyDescent="0.25">
      <c r="A105" s="46" t="s">
        <v>5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</row>
    <row r="106" spans="1:24" s="47" customForma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</row>
    <row r="107" spans="1:24" s="47" customFormat="1" x14ac:dyDescent="0.25">
      <c r="A107" s="46" t="str">
        <f t="shared" ref="A107:A132" si="13">P17&amp; $P$16 &amp;" "&amp; ROUND(AI17,1) &amp;" minutes."</f>
        <v>A) around 31 minutes.</v>
      </c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</row>
    <row r="108" spans="1:24" s="47" customFormat="1" x14ac:dyDescent="0.25">
      <c r="A108" s="46" t="str">
        <f t="shared" si="13"/>
        <v>B) around 30 minutes.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</row>
    <row r="109" spans="1:24" s="47" customFormat="1" x14ac:dyDescent="0.25">
      <c r="A109" s="46" t="str">
        <f t="shared" si="13"/>
        <v>C) around 29 minutes.</v>
      </c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</row>
    <row r="110" spans="1:24" s="47" customFormat="1" x14ac:dyDescent="0.25">
      <c r="A110" s="46" t="str">
        <f t="shared" si="13"/>
        <v>D) around 28 minutes.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50"/>
      <c r="P110" s="46"/>
    </row>
    <row r="111" spans="1:24" s="47" customFormat="1" x14ac:dyDescent="0.25">
      <c r="A111" s="46" t="str">
        <f t="shared" si="13"/>
        <v>E) around 33 minutes.</v>
      </c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</row>
    <row r="112" spans="1:24" s="47" customFormat="1" ht="15.75" x14ac:dyDescent="0.25">
      <c r="A112" s="46" t="str">
        <f t="shared" si="13"/>
        <v>F) around 32 minutes.</v>
      </c>
      <c r="B112" s="46"/>
      <c r="C112" s="46"/>
      <c r="D112" s="46"/>
      <c r="E112" s="46"/>
      <c r="F112" s="46"/>
      <c r="G112" s="46"/>
      <c r="H112" s="46"/>
      <c r="I112" s="46"/>
      <c r="J112" s="49"/>
      <c r="K112" s="46"/>
      <c r="L112" s="46"/>
      <c r="M112" s="46"/>
      <c r="N112" s="46"/>
      <c r="O112" s="46"/>
      <c r="P112" s="46"/>
    </row>
    <row r="113" spans="1:16" s="47" customFormat="1" x14ac:dyDescent="0.25">
      <c r="A113" s="46" t="str">
        <f t="shared" si="13"/>
        <v>G) around 33 minutes.</v>
      </c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</row>
    <row r="114" spans="1:16" s="47" customFormat="1" x14ac:dyDescent="0.25">
      <c r="A114" s="46" t="str">
        <f t="shared" si="13"/>
        <v>H) around 30 minutes.</v>
      </c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</row>
    <row r="115" spans="1:16" s="47" customFormat="1" x14ac:dyDescent="0.25">
      <c r="A115" s="46" t="str">
        <f t="shared" si="13"/>
        <v>I) around 31 minutes.</v>
      </c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</row>
    <row r="116" spans="1:16" s="47" customFormat="1" x14ac:dyDescent="0.25">
      <c r="A116" s="46" t="str">
        <f t="shared" si="13"/>
        <v>J) around 30 minutes.</v>
      </c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</row>
    <row r="117" spans="1:16" s="47" customFormat="1" x14ac:dyDescent="0.25">
      <c r="A117" s="46" t="str">
        <f t="shared" si="13"/>
        <v>K) around 28 minutes.</v>
      </c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</row>
    <row r="118" spans="1:16" s="47" customFormat="1" x14ac:dyDescent="0.25">
      <c r="A118" s="46" t="str">
        <f t="shared" si="13"/>
        <v>L) around 28 minutes.</v>
      </c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</row>
    <row r="119" spans="1:16" s="47" customFormat="1" x14ac:dyDescent="0.25">
      <c r="A119" s="46" t="str">
        <f t="shared" si="13"/>
        <v>M) around 29 minutes.</v>
      </c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</row>
    <row r="120" spans="1:16" s="47" customFormat="1" x14ac:dyDescent="0.25">
      <c r="A120" s="46" t="str">
        <f t="shared" si="13"/>
        <v>N) around 31 minutes.</v>
      </c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</row>
    <row r="121" spans="1:16" s="47" customFormat="1" x14ac:dyDescent="0.25">
      <c r="A121" s="46" t="str">
        <f t="shared" si="13"/>
        <v>O) around 34 minutes.</v>
      </c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</row>
    <row r="122" spans="1:16" s="47" customFormat="1" x14ac:dyDescent="0.25">
      <c r="A122" s="46" t="str">
        <f t="shared" si="13"/>
        <v>P) around 37 minutes.</v>
      </c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</row>
    <row r="123" spans="1:16" s="47" customFormat="1" x14ac:dyDescent="0.25">
      <c r="A123" s="46" t="str">
        <f t="shared" si="13"/>
        <v>Q) around 38 minutes.</v>
      </c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</row>
    <row r="124" spans="1:16" s="47" customFormat="1" x14ac:dyDescent="0.25">
      <c r="A124" s="46" t="str">
        <f t="shared" si="13"/>
        <v>R) around 39 minutes.</v>
      </c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</row>
    <row r="125" spans="1:16" s="47" customFormat="1" x14ac:dyDescent="0.25">
      <c r="A125" s="46" t="str">
        <f t="shared" si="13"/>
        <v>S) around 40 minutes.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</row>
    <row r="126" spans="1:16" s="47" customFormat="1" x14ac:dyDescent="0.25">
      <c r="A126" s="46" t="str">
        <f t="shared" si="13"/>
        <v>T) around 41 minutes.</v>
      </c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</row>
    <row r="127" spans="1:16" s="47" customFormat="1" x14ac:dyDescent="0.25">
      <c r="A127" s="46" t="str">
        <f t="shared" si="13"/>
        <v>U) around 39 minutes.</v>
      </c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</row>
    <row r="128" spans="1:16" s="47" customFormat="1" x14ac:dyDescent="0.25">
      <c r="A128" s="46" t="str">
        <f t="shared" si="13"/>
        <v>V) around 38 minutes.</v>
      </c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</row>
    <row r="129" spans="1:16" s="47" customFormat="1" x14ac:dyDescent="0.25">
      <c r="A129" s="46" t="str">
        <f t="shared" si="13"/>
        <v>W) around 33 minutes.</v>
      </c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</row>
    <row r="130" spans="1:16" s="47" customFormat="1" x14ac:dyDescent="0.25">
      <c r="A130" s="46" t="str">
        <f t="shared" si="13"/>
        <v>X) around 36 minutes.</v>
      </c>
      <c r="B130" s="46"/>
      <c r="C130" s="46"/>
      <c r="D130" s="46"/>
      <c r="E130" s="46"/>
      <c r="F130" s="46"/>
      <c r="G130" s="48"/>
      <c r="H130" s="46"/>
      <c r="I130" s="46"/>
      <c r="J130" s="46"/>
      <c r="K130" s="46"/>
      <c r="L130" s="46"/>
      <c r="M130" s="46"/>
      <c r="N130" s="46"/>
      <c r="O130" s="46"/>
      <c r="P130" s="46"/>
    </row>
    <row r="131" spans="1:16" s="47" customFormat="1" x14ac:dyDescent="0.25">
      <c r="A131" s="46" t="str">
        <f t="shared" si="13"/>
        <v>Y) around 35 minutes.</v>
      </c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</row>
    <row r="132" spans="1:16" s="47" customFormat="1" x14ac:dyDescent="0.25">
      <c r="A132" s="46" t="str">
        <f t="shared" si="13"/>
        <v>Z) around 34 minutes.</v>
      </c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</row>
    <row r="133" spans="1:16" s="47" customFormat="1" x14ac:dyDescent="0.25"/>
    <row r="134" spans="1:16" s="47" customFormat="1" x14ac:dyDescent="0.25"/>
    <row r="135" spans="1:16" s="47" customFormat="1" x14ac:dyDescent="0.25"/>
    <row r="136" spans="1:16" s="47" customFormat="1" x14ac:dyDescent="0.25"/>
    <row r="137" spans="1:16" s="47" customFormat="1" x14ac:dyDescent="0.25"/>
    <row r="138" spans="1:16" s="47" customFormat="1" x14ac:dyDescent="0.25"/>
    <row r="139" spans="1:16" s="47" customFormat="1" x14ac:dyDescent="0.25"/>
    <row r="140" spans="1:16" s="47" customFormat="1" x14ac:dyDescent="0.25"/>
    <row r="141" spans="1:16" s="47" customFormat="1" x14ac:dyDescent="0.25"/>
    <row r="142" spans="1:16" s="47" customFormat="1" x14ac:dyDescent="0.25"/>
    <row r="143" spans="1:16" s="47" customFormat="1" x14ac:dyDescent="0.25"/>
    <row r="144" spans="1:16" s="47" customFormat="1" x14ac:dyDescent="0.25"/>
    <row r="145" s="47" customFormat="1" x14ac:dyDescent="0.25"/>
    <row r="146" s="47" customFormat="1" x14ac:dyDescent="0.25"/>
    <row r="147" s="47" customFormat="1" x14ac:dyDescent="0.25"/>
    <row r="148" s="47" customFormat="1" x14ac:dyDescent="0.25"/>
    <row r="149" s="47" customFormat="1" x14ac:dyDescent="0.25"/>
    <row r="150" s="47" customFormat="1" x14ac:dyDescent="0.25"/>
    <row r="151" s="47" customFormat="1" x14ac:dyDescent="0.25"/>
    <row r="152" s="47" customFormat="1" x14ac:dyDescent="0.25"/>
    <row r="153" s="47" customFormat="1" x14ac:dyDescent="0.25"/>
    <row r="154" s="47" customFormat="1" x14ac:dyDescent="0.25"/>
    <row r="155" s="47" customFormat="1" x14ac:dyDescent="0.25"/>
    <row r="156" s="47" customFormat="1" x14ac:dyDescent="0.25"/>
    <row r="157" s="47" customFormat="1" x14ac:dyDescent="0.25"/>
    <row r="158" s="47" customFormat="1" x14ac:dyDescent="0.25"/>
    <row r="159" s="47" customFormat="1" x14ac:dyDescent="0.25"/>
    <row r="160" s="47" customFormat="1" x14ac:dyDescent="0.25"/>
    <row r="161" s="47" customFormat="1" x14ac:dyDescent="0.25"/>
    <row r="162" s="47" customFormat="1" x14ac:dyDescent="0.25"/>
    <row r="163" s="47" customFormat="1" x14ac:dyDescent="0.25"/>
    <row r="164" s="47" customFormat="1" x14ac:dyDescent="0.25"/>
    <row r="165" s="47" customFormat="1" x14ac:dyDescent="0.25"/>
    <row r="166" s="47" customFormat="1" x14ac:dyDescent="0.25"/>
    <row r="167" s="47" customFormat="1" x14ac:dyDescent="0.25"/>
    <row r="168" s="47" customFormat="1" x14ac:dyDescent="0.25"/>
    <row r="169" s="47" customFormat="1" x14ac:dyDescent="0.25"/>
    <row r="170" s="47" customFormat="1" x14ac:dyDescent="0.25"/>
    <row r="171" s="47" customFormat="1" x14ac:dyDescent="0.25"/>
    <row r="172" s="47" customFormat="1" x14ac:dyDescent="0.25"/>
    <row r="173" s="47" customFormat="1" x14ac:dyDescent="0.25"/>
    <row r="174" s="47" customFormat="1" x14ac:dyDescent="0.25"/>
    <row r="175" s="47" customFormat="1" x14ac:dyDescent="0.25"/>
    <row r="176" s="47" customFormat="1" x14ac:dyDescent="0.25"/>
    <row r="177" s="47" customFormat="1" x14ac:dyDescent="0.25"/>
    <row r="178" s="47" customFormat="1" x14ac:dyDescent="0.25"/>
    <row r="179" s="47" customFormat="1" x14ac:dyDescent="0.25"/>
    <row r="180" s="47" customFormat="1" x14ac:dyDescent="0.25"/>
    <row r="181" s="47" customFormat="1" x14ac:dyDescent="0.25"/>
    <row r="182" s="47" customFormat="1" x14ac:dyDescent="0.25"/>
    <row r="183" s="47" customFormat="1" x14ac:dyDescent="0.25"/>
    <row r="184" s="47" customFormat="1" x14ac:dyDescent="0.25"/>
    <row r="185" s="47" customFormat="1" x14ac:dyDescent="0.25"/>
    <row r="186" s="47" customFormat="1" x14ac:dyDescent="0.25"/>
    <row r="187" s="47" customFormat="1" x14ac:dyDescent="0.25"/>
    <row r="188" s="47" customFormat="1" x14ac:dyDescent="0.25"/>
    <row r="189" s="47" customFormat="1" x14ac:dyDescent="0.25"/>
    <row r="190" s="47" customFormat="1" x14ac:dyDescent="0.25"/>
    <row r="191" s="47" customFormat="1" x14ac:dyDescent="0.25"/>
    <row r="192" s="47" customFormat="1" x14ac:dyDescent="0.25"/>
    <row r="193" s="47" customFormat="1" x14ac:dyDescent="0.25"/>
    <row r="194" s="47" customFormat="1" x14ac:dyDescent="0.25"/>
    <row r="195" s="47" customFormat="1" x14ac:dyDescent="0.25"/>
    <row r="196" s="47" customFormat="1" x14ac:dyDescent="0.25"/>
    <row r="197" s="47" customFormat="1" x14ac:dyDescent="0.25"/>
    <row r="198" s="47" customFormat="1" x14ac:dyDescent="0.25"/>
    <row r="199" s="47" customFormat="1" x14ac:dyDescent="0.25"/>
    <row r="200" s="47" customFormat="1" x14ac:dyDescent="0.25"/>
    <row r="201" s="47" customFormat="1" x14ac:dyDescent="0.25"/>
    <row r="202" s="47" customFormat="1" x14ac:dyDescent="0.25"/>
    <row r="203" s="47" customFormat="1" x14ac:dyDescent="0.25"/>
    <row r="204" s="47" customFormat="1" x14ac:dyDescent="0.25"/>
    <row r="205" s="47" customFormat="1" x14ac:dyDescent="0.25"/>
    <row r="206" s="47" customFormat="1" x14ac:dyDescent="0.25"/>
    <row r="207" s="47" customFormat="1" x14ac:dyDescent="0.25"/>
    <row r="208" s="47" customFormat="1" x14ac:dyDescent="0.25"/>
    <row r="209" s="47" customFormat="1" x14ac:dyDescent="0.25"/>
    <row r="210" s="47" customFormat="1" x14ac:dyDescent="0.25"/>
    <row r="211" s="47" customFormat="1" x14ac:dyDescent="0.25"/>
    <row r="212" s="47" customFormat="1" x14ac:dyDescent="0.25"/>
    <row r="213" s="47" customFormat="1" x14ac:dyDescent="0.25"/>
    <row r="214" s="47" customFormat="1" x14ac:dyDescent="0.25"/>
    <row r="215" s="47" customFormat="1" x14ac:dyDescent="0.25"/>
    <row r="216" s="47" customFormat="1" x14ac:dyDescent="0.25"/>
    <row r="217" s="47" customFormat="1" x14ac:dyDescent="0.25"/>
    <row r="218" s="47" customFormat="1" x14ac:dyDescent="0.25"/>
    <row r="219" s="47" customFormat="1" x14ac:dyDescent="0.25"/>
    <row r="220" s="47" customFormat="1" x14ac:dyDescent="0.25"/>
    <row r="221" s="47" customFormat="1" x14ac:dyDescent="0.25"/>
    <row r="222" s="47" customFormat="1" x14ac:dyDescent="0.25"/>
    <row r="223" s="47" customFormat="1" x14ac:dyDescent="0.25"/>
    <row r="224" s="47" customFormat="1" x14ac:dyDescent="0.25"/>
    <row r="225" s="47" customFormat="1" x14ac:dyDescent="0.25"/>
    <row r="226" s="47" customFormat="1" x14ac:dyDescent="0.25"/>
    <row r="227" s="47" customFormat="1" x14ac:dyDescent="0.25"/>
    <row r="228" s="47" customFormat="1" x14ac:dyDescent="0.25"/>
    <row r="229" s="47" customFormat="1" x14ac:dyDescent="0.25"/>
    <row r="230" s="47" customFormat="1" x14ac:dyDescent="0.25"/>
    <row r="231" s="47" customFormat="1" x14ac:dyDescent="0.25"/>
    <row r="232" s="47" customFormat="1" x14ac:dyDescent="0.25"/>
    <row r="233" s="47" customFormat="1" x14ac:dyDescent="0.25"/>
    <row r="234" s="47" customFormat="1" x14ac:dyDescent="0.25"/>
    <row r="235" s="47" customFormat="1" x14ac:dyDescent="0.25"/>
    <row r="236" s="47" customFormat="1" x14ac:dyDescent="0.25"/>
    <row r="237" s="47" customFormat="1" x14ac:dyDescent="0.25"/>
    <row r="238" s="47" customFormat="1" x14ac:dyDescent="0.25"/>
    <row r="239" s="47" customFormat="1" x14ac:dyDescent="0.25"/>
    <row r="240" s="47" customFormat="1" x14ac:dyDescent="0.25"/>
    <row r="241" s="47" customFormat="1" x14ac:dyDescent="0.25"/>
    <row r="242" s="47" customFormat="1" x14ac:dyDescent="0.25"/>
    <row r="243" s="47" customFormat="1" x14ac:dyDescent="0.25"/>
    <row r="244" s="47" customFormat="1" x14ac:dyDescent="0.25"/>
    <row r="245" s="47" customFormat="1" x14ac:dyDescent="0.25"/>
  </sheetData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FT_FlowTime_1</vt:lpstr>
      <vt:lpstr>FT_CP_1</vt:lpstr>
      <vt:lpstr>Sheet3</vt:lpstr>
    </vt:vector>
  </TitlesOfParts>
  <Company>CSU, Northridge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Ardavan Asef-Vaziri</dc:creator>
  <cp:lastModifiedBy>Ardavan Asef-Vaziri</cp:lastModifiedBy>
  <dcterms:created xsi:type="dcterms:W3CDTF">2012-06-07T07:17:09Z</dcterms:created>
  <dcterms:modified xsi:type="dcterms:W3CDTF">2012-07-21T20:47:37Z</dcterms:modified>
</cp:coreProperties>
</file>