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apacity\"/>
    </mc:Choice>
  </mc:AlternateContent>
  <bookViews>
    <workbookView xWindow="0" yWindow="0" windowWidth="19200" windowHeight="6900" firstSheet="4" activeTab="8"/>
  </bookViews>
  <sheets>
    <sheet name="1.ForcES" sheetId="9" r:id="rId1"/>
    <sheet name="1b.ForcReg" sheetId="10" r:id="rId2"/>
    <sheet name="2. AveInvFlow" sheetId="5" r:id="rId3"/>
    <sheet name="3. Capacity" sheetId="8" r:id="rId4"/>
    <sheet name="4.1.UStation1" sheetId="2" r:id="rId5"/>
    <sheet name="4.2.UStation2" sheetId="4" r:id="rId6"/>
    <sheet name="4.3.Station3" sheetId="3" r:id="rId7"/>
    <sheet name="5.AveFlowTime" sheetId="6" r:id="rId8"/>
    <sheet name="6.ManyDays" sheetId="11" r:id="rId9"/>
    <sheet name="Sheet2" sheetId="12" r:id="rId10"/>
  </sheets>
  <definedNames>
    <definedName name="solver_adj" localSheetId="0" hidden="1">'1.ForcES'!$G$3</definedName>
    <definedName name="solver_adj" localSheetId="1" hidden="1">'1b.ForcReg'!#REF!</definedName>
    <definedName name="solver_adj" localSheetId="8" hidden="1">'6.ManyDays'!$J$1</definedName>
    <definedName name="solver_cvg" localSheetId="0" hidden="1">0.0001</definedName>
    <definedName name="solver_cvg" localSheetId="1" hidden="1">0.0001</definedName>
    <definedName name="solver_cvg" localSheetId="8" hidden="1">0.0001</definedName>
    <definedName name="solver_drv" localSheetId="0" hidden="1">2</definedName>
    <definedName name="solver_drv" localSheetId="1" hidden="1">2</definedName>
    <definedName name="solver_drv" localSheetId="8" hidden="1">2</definedName>
    <definedName name="solver_eng" localSheetId="0" hidden="1">1</definedName>
    <definedName name="solver_eng" localSheetId="1" hidden="1">1</definedName>
    <definedName name="solver_eng" localSheetId="8" hidden="1">1</definedName>
    <definedName name="solver_est" localSheetId="0" hidden="1">1</definedName>
    <definedName name="solver_est" localSheetId="1" hidden="1">1</definedName>
    <definedName name="solver_est" localSheetId="8" hidden="1">1</definedName>
    <definedName name="solver_itr" localSheetId="0" hidden="1">2147483647</definedName>
    <definedName name="solver_itr" localSheetId="1" hidden="1">2147483647</definedName>
    <definedName name="solver_itr" localSheetId="8" hidden="1">2147483647</definedName>
    <definedName name="solver_lhs1" localSheetId="0" hidden="1">'1.ForcES'!$G$3</definedName>
    <definedName name="solver_mip" localSheetId="0" hidden="1">2147483647</definedName>
    <definedName name="solver_mip" localSheetId="1" hidden="1">2147483647</definedName>
    <definedName name="solver_mip" localSheetId="8" hidden="1">2147483647</definedName>
    <definedName name="solver_mni" localSheetId="0" hidden="1">30</definedName>
    <definedName name="solver_mni" localSheetId="1" hidden="1">30</definedName>
    <definedName name="solver_mni" localSheetId="8" hidden="1">30</definedName>
    <definedName name="solver_mrt" localSheetId="0" hidden="1">0.075</definedName>
    <definedName name="solver_mrt" localSheetId="1" hidden="1">0.075</definedName>
    <definedName name="solver_mrt" localSheetId="8" hidden="1">0.075</definedName>
    <definedName name="solver_msl" localSheetId="0" hidden="1">2</definedName>
    <definedName name="solver_msl" localSheetId="1" hidden="1">2</definedName>
    <definedName name="solver_msl" localSheetId="8" hidden="1">2</definedName>
    <definedName name="solver_neg" localSheetId="0" hidden="1">1</definedName>
    <definedName name="solver_neg" localSheetId="1" hidden="1">1</definedName>
    <definedName name="solver_neg" localSheetId="8" hidden="1">1</definedName>
    <definedName name="solver_nod" localSheetId="0" hidden="1">2147483647</definedName>
    <definedName name="solver_nod" localSheetId="1" hidden="1">2147483647</definedName>
    <definedName name="solver_nod" localSheetId="8" hidden="1">2147483647</definedName>
    <definedName name="solver_num" localSheetId="0" hidden="1">0</definedName>
    <definedName name="solver_num" localSheetId="1" hidden="1">0</definedName>
    <definedName name="solver_num" localSheetId="8" hidden="1">0</definedName>
    <definedName name="solver_nwt" localSheetId="0" hidden="1">1</definedName>
    <definedName name="solver_nwt" localSheetId="1" hidden="1">1</definedName>
    <definedName name="solver_nwt" localSheetId="8" hidden="1">1</definedName>
    <definedName name="solver_opt" localSheetId="0" hidden="1">'1.ForcES'!$J$4</definedName>
    <definedName name="solver_opt" localSheetId="1" hidden="1">'1b.ForcReg'!#REF!</definedName>
    <definedName name="solver_opt" localSheetId="8" hidden="1">'6.ManyDays'!$E$270</definedName>
    <definedName name="solver_pre" localSheetId="0" hidden="1">0.000001</definedName>
    <definedName name="solver_pre" localSheetId="1" hidden="1">0.000001</definedName>
    <definedName name="solver_pre" localSheetId="8" hidden="1">0.000001</definedName>
    <definedName name="solver_rbv" localSheetId="0" hidden="1">2</definedName>
    <definedName name="solver_rbv" localSheetId="1" hidden="1">2</definedName>
    <definedName name="solver_rbv" localSheetId="8" hidden="1">2</definedName>
    <definedName name="solver_rel1" localSheetId="0" hidden="1">1</definedName>
    <definedName name="solver_rhs1" localSheetId="0" hidden="1">1</definedName>
    <definedName name="solver_rlx" localSheetId="0" hidden="1">2</definedName>
    <definedName name="solver_rlx" localSheetId="1" hidden="1">2</definedName>
    <definedName name="solver_rlx" localSheetId="8" hidden="1">2</definedName>
    <definedName name="solver_rsd" localSheetId="0" hidden="1">0</definedName>
    <definedName name="solver_rsd" localSheetId="1" hidden="1">0</definedName>
    <definedName name="solver_rsd" localSheetId="8" hidden="1">0</definedName>
    <definedName name="solver_scl" localSheetId="0" hidden="1">2</definedName>
    <definedName name="solver_scl" localSheetId="1" hidden="1">2</definedName>
    <definedName name="solver_scl" localSheetId="8" hidden="1">2</definedName>
    <definedName name="solver_sho" localSheetId="0" hidden="1">2</definedName>
    <definedName name="solver_sho" localSheetId="1" hidden="1">2</definedName>
    <definedName name="solver_sho" localSheetId="8" hidden="1">2</definedName>
    <definedName name="solver_ssz" localSheetId="0" hidden="1">100</definedName>
    <definedName name="solver_ssz" localSheetId="1" hidden="1">100</definedName>
    <definedName name="solver_ssz" localSheetId="8" hidden="1">100</definedName>
    <definedName name="solver_tim" localSheetId="0" hidden="1">2147483647</definedName>
    <definedName name="solver_tim" localSheetId="1" hidden="1">2147483647</definedName>
    <definedName name="solver_tim" localSheetId="8" hidden="1">2147483647</definedName>
    <definedName name="solver_tol" localSheetId="0" hidden="1">0.01</definedName>
    <definedName name="solver_tol" localSheetId="1" hidden="1">0.01</definedName>
    <definedName name="solver_tol" localSheetId="8" hidden="1">0.01</definedName>
    <definedName name="solver_typ" localSheetId="0" hidden="1">2</definedName>
    <definedName name="solver_typ" localSheetId="1" hidden="1">2</definedName>
    <definedName name="solver_typ" localSheetId="8" hidden="1">2</definedName>
    <definedName name="solver_val" localSheetId="0" hidden="1">0</definedName>
    <definedName name="solver_val" localSheetId="1" hidden="1">0</definedName>
    <definedName name="solver_val" localSheetId="8" hidden="1">0</definedName>
    <definedName name="solver_ver" localSheetId="0" hidden="1">3</definedName>
    <definedName name="solver_ver" localSheetId="1" hidden="1">3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J5" i="11" l="1"/>
  <c r="K17" i="11"/>
  <c r="J6" i="11"/>
  <c r="J7" i="11" s="1"/>
  <c r="J8" i="11" s="1"/>
  <c r="J9" i="11" s="1"/>
  <c r="J10" i="11" s="1"/>
  <c r="J11" i="11" s="1"/>
  <c r="J12" i="11" s="1"/>
  <c r="J13" i="11" s="1"/>
  <c r="J14" i="11" s="1"/>
  <c r="J15" i="11" s="1"/>
  <c r="H3" i="11"/>
  <c r="G3" i="11"/>
  <c r="F3" i="11"/>
  <c r="D3" i="11"/>
  <c r="E3" i="11"/>
  <c r="C4" i="11"/>
  <c r="C5" i="11" s="1"/>
  <c r="D5" i="11" s="1"/>
  <c r="C6" i="11" l="1"/>
  <c r="C7" i="11" s="1"/>
  <c r="D4" i="11"/>
  <c r="E4" i="11" s="1"/>
  <c r="F4" i="11" s="1"/>
  <c r="G4" i="11" s="1"/>
  <c r="K24" i="9"/>
  <c r="E5" i="11" l="1"/>
  <c r="F5" i="11" s="1"/>
  <c r="H5" i="11" s="1"/>
  <c r="H4" i="11"/>
  <c r="C8" i="11"/>
  <c r="D6" i="11"/>
  <c r="E6" i="11" s="1"/>
  <c r="F6" i="11" s="1"/>
  <c r="G6" i="11" s="1"/>
  <c r="D7" i="11"/>
  <c r="J13" i="9"/>
  <c r="J14" i="9" s="1"/>
  <c r="J15" i="9" s="1"/>
  <c r="J16" i="9" s="1"/>
  <c r="J17" i="9" s="1"/>
  <c r="J18" i="9" s="1"/>
  <c r="J19" i="9" s="1"/>
  <c r="J20" i="9" s="1"/>
  <c r="J21" i="9" s="1"/>
  <c r="J22" i="9" s="1"/>
  <c r="J12" i="9"/>
  <c r="G5" i="11" l="1"/>
  <c r="H6" i="11"/>
  <c r="C9" i="11"/>
  <c r="D8" i="11"/>
  <c r="E8" i="11" s="1"/>
  <c r="F8" i="11" s="1"/>
  <c r="E7" i="11"/>
  <c r="F7" i="11" s="1"/>
  <c r="C44" i="5"/>
  <c r="B44" i="5"/>
  <c r="D44" i="5" s="1"/>
  <c r="E55" i="5"/>
  <c r="E54" i="5"/>
  <c r="M6" i="10"/>
  <c r="M5" i="10"/>
  <c r="H8" i="11" l="1"/>
  <c r="G8" i="11"/>
  <c r="G7" i="11"/>
  <c r="H7" i="11"/>
  <c r="C10" i="11"/>
  <c r="D9" i="11"/>
  <c r="J18" i="10"/>
  <c r="C11" i="11" l="1"/>
  <c r="D10" i="11"/>
  <c r="E9" i="11"/>
  <c r="F9" i="11" s="1"/>
  <c r="F4" i="10"/>
  <c r="J17" i="10"/>
  <c r="F2" i="10"/>
  <c r="H9" i="11" l="1"/>
  <c r="G9" i="11"/>
  <c r="E10" i="11"/>
  <c r="F10" i="11" s="1"/>
  <c r="C12" i="11"/>
  <c r="D11" i="11"/>
  <c r="E11" i="11" s="1"/>
  <c r="F11" i="11" s="1"/>
  <c r="G11" i="11" s="1"/>
  <c r="C9" i="10"/>
  <c r="C7" i="10"/>
  <c r="C40" i="10"/>
  <c r="C24" i="10"/>
  <c r="C8" i="10"/>
  <c r="C36" i="10"/>
  <c r="C20" i="10"/>
  <c r="C48" i="10"/>
  <c r="C32" i="10"/>
  <c r="C16" i="10"/>
  <c r="C44" i="10"/>
  <c r="C28" i="10"/>
  <c r="C12" i="10"/>
  <c r="C49" i="10"/>
  <c r="F3" i="10" s="1"/>
  <c r="C47" i="10"/>
  <c r="C43" i="10"/>
  <c r="C39" i="10"/>
  <c r="C35" i="10"/>
  <c r="C31" i="10"/>
  <c r="C27" i="10"/>
  <c r="C23" i="10"/>
  <c r="C19" i="10"/>
  <c r="C15" i="10"/>
  <c r="C11" i="10"/>
  <c r="C46" i="10"/>
  <c r="C42" i="10"/>
  <c r="C38" i="10"/>
  <c r="C34" i="10"/>
  <c r="C30" i="10"/>
  <c r="C26" i="10"/>
  <c r="C22" i="10"/>
  <c r="C18" i="10"/>
  <c r="C14" i="10"/>
  <c r="C10" i="10"/>
  <c r="C45" i="10"/>
  <c r="C41" i="10"/>
  <c r="C37" i="10"/>
  <c r="C33" i="10"/>
  <c r="C29" i="10"/>
  <c r="C25" i="10"/>
  <c r="C21" i="10"/>
  <c r="C17" i="10"/>
  <c r="C13" i="10"/>
  <c r="H10" i="11" l="1"/>
  <c r="G10" i="11"/>
  <c r="H11" i="11"/>
  <c r="C13" i="11"/>
  <c r="D12" i="11"/>
  <c r="E12" i="11" s="1"/>
  <c r="F12" i="11" s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G12" i="11" l="1"/>
  <c r="H12" i="11"/>
  <c r="C14" i="11"/>
  <c r="D13" i="11"/>
  <c r="C24" i="9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D11" i="9"/>
  <c r="E13" i="11" l="1"/>
  <c r="F13" i="11" s="1"/>
  <c r="C15" i="11"/>
  <c r="D14" i="11"/>
  <c r="D52" i="9"/>
  <c r="E52" i="9" s="1"/>
  <c r="C53" i="9"/>
  <c r="H5" i="9" s="1"/>
  <c r="G11" i="9"/>
  <c r="E11" i="9"/>
  <c r="F11" i="9" s="1"/>
  <c r="D12" i="9"/>
  <c r="E12" i="9" s="1"/>
  <c r="G52" i="5"/>
  <c r="H13" i="11" l="1"/>
  <c r="G13" i="11"/>
  <c r="C16" i="11"/>
  <c r="D15" i="11"/>
  <c r="E14" i="11"/>
  <c r="F14" i="11" s="1"/>
  <c r="H11" i="9"/>
  <c r="F12" i="9"/>
  <c r="G12" i="9"/>
  <c r="D13" i="9"/>
  <c r="E13" i="9" s="1"/>
  <c r="E9" i="2"/>
  <c r="E8" i="2"/>
  <c r="E6" i="2" s="1"/>
  <c r="E7" i="2"/>
  <c r="E5" i="2"/>
  <c r="E3" i="2" s="1"/>
  <c r="E4" i="2"/>
  <c r="E2" i="2"/>
  <c r="E9" i="4"/>
  <c r="E8" i="4"/>
  <c r="E7" i="4"/>
  <c r="E6" i="4"/>
  <c r="E5" i="4"/>
  <c r="E4" i="4"/>
  <c r="E3" i="4"/>
  <c r="E2" i="4"/>
  <c r="E9" i="3"/>
  <c r="E8" i="3"/>
  <c r="E7" i="3"/>
  <c r="E5" i="3"/>
  <c r="E4" i="3"/>
  <c r="E2" i="3"/>
  <c r="J3" i="8"/>
  <c r="B51" i="8"/>
  <c r="B49" i="8"/>
  <c r="B48" i="8"/>
  <c r="B47" i="8"/>
  <c r="B46" i="8"/>
  <c r="G2" i="2" s="1"/>
  <c r="G45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I2" i="8"/>
  <c r="J2" i="8" s="1"/>
  <c r="E2" i="8"/>
  <c r="D2" i="8"/>
  <c r="C49" i="8"/>
  <c r="C48" i="8"/>
  <c r="C46" i="8"/>
  <c r="C50" i="8"/>
  <c r="C51" i="8"/>
  <c r="C52" i="8"/>
  <c r="C47" i="8"/>
  <c r="H14" i="11" l="1"/>
  <c r="G14" i="11"/>
  <c r="E15" i="11"/>
  <c r="F15" i="11" s="1"/>
  <c r="C17" i="11"/>
  <c r="D16" i="11"/>
  <c r="E16" i="11" s="1"/>
  <c r="F16" i="11" s="1"/>
  <c r="G16" i="11" s="1"/>
  <c r="H12" i="9"/>
  <c r="D14" i="9"/>
  <c r="G13" i="9"/>
  <c r="F13" i="9"/>
  <c r="F14" i="8"/>
  <c r="F9" i="8"/>
  <c r="F11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5" i="8"/>
  <c r="F8" i="8"/>
  <c r="F18" i="8"/>
  <c r="F3" i="8"/>
  <c r="F10" i="8"/>
  <c r="F12" i="8"/>
  <c r="F4" i="8"/>
  <c r="F7" i="8"/>
  <c r="F13" i="8"/>
  <c r="F16" i="8"/>
  <c r="B52" i="8"/>
  <c r="F2" i="8"/>
  <c r="F6" i="8"/>
  <c r="F15" i="8"/>
  <c r="F20" i="8"/>
  <c r="F22" i="8"/>
  <c r="F24" i="8"/>
  <c r="F26" i="8"/>
  <c r="F28" i="8"/>
  <c r="F30" i="8"/>
  <c r="F32" i="8"/>
  <c r="F34" i="8"/>
  <c r="F36" i="8"/>
  <c r="F38" i="8"/>
  <c r="F40" i="8"/>
  <c r="F42" i="8"/>
  <c r="B50" i="8"/>
  <c r="G47" i="8"/>
  <c r="G51" i="8"/>
  <c r="G49" i="8"/>
  <c r="G46" i="8"/>
  <c r="G50" i="8"/>
  <c r="G48" i="8"/>
  <c r="G52" i="8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3" i="5"/>
  <c r="H16" i="11" l="1"/>
  <c r="G15" i="11"/>
  <c r="H15" i="11"/>
  <c r="C18" i="11"/>
  <c r="D17" i="11"/>
  <c r="E17" i="11" s="1"/>
  <c r="F17" i="11" s="1"/>
  <c r="H17" i="11" s="1"/>
  <c r="H13" i="9"/>
  <c r="E14" i="9"/>
  <c r="D15" i="9"/>
  <c r="G15" i="9" s="1"/>
  <c r="G14" i="9"/>
  <c r="F51" i="8"/>
  <c r="F46" i="8"/>
  <c r="F48" i="8"/>
  <c r="F49" i="8"/>
  <c r="F50" i="8" s="1"/>
  <c r="F47" i="8"/>
  <c r="G48" i="5"/>
  <c r="G47" i="5"/>
  <c r="G51" i="5"/>
  <c r="G50" i="5"/>
  <c r="G46" i="5"/>
  <c r="G49" i="5"/>
  <c r="G17" i="11" l="1"/>
  <c r="C19" i="11"/>
  <c r="D18" i="11"/>
  <c r="E18" i="11" s="1"/>
  <c r="F18" i="11" s="1"/>
  <c r="H18" i="11" s="1"/>
  <c r="F14" i="9"/>
  <c r="H14" i="9" s="1"/>
  <c r="D16" i="9"/>
  <c r="E15" i="9"/>
  <c r="F52" i="8"/>
  <c r="B51" i="5"/>
  <c r="B49" i="5"/>
  <c r="B48" i="5"/>
  <c r="B47" i="5"/>
  <c r="B46" i="5"/>
  <c r="E3" i="5"/>
  <c r="E2" i="5"/>
  <c r="D2" i="5"/>
  <c r="C52" i="5"/>
  <c r="C46" i="5"/>
  <c r="C48" i="5"/>
  <c r="C47" i="5"/>
  <c r="C50" i="5"/>
  <c r="C51" i="5"/>
  <c r="C49" i="5"/>
  <c r="G18" i="11" l="1"/>
  <c r="C20" i="11"/>
  <c r="D19" i="11"/>
  <c r="E19" i="11" s="1"/>
  <c r="F19" i="11" s="1"/>
  <c r="G19" i="11" s="1"/>
  <c r="B50" i="5"/>
  <c r="B52" i="5"/>
  <c r="F15" i="9"/>
  <c r="H15" i="9" s="1"/>
  <c r="E16" i="9"/>
  <c r="F16" i="9" s="1"/>
  <c r="G16" i="9"/>
  <c r="D17" i="9"/>
  <c r="G17" i="9" s="1"/>
  <c r="J2" i="5"/>
  <c r="K2" i="5"/>
  <c r="L2" i="5"/>
  <c r="M2" i="5"/>
  <c r="N2" i="5"/>
  <c r="J3" i="5"/>
  <c r="K3" i="5"/>
  <c r="L3" i="5"/>
  <c r="M3" i="5"/>
  <c r="N3" i="5"/>
  <c r="J4" i="5"/>
  <c r="K4" i="5"/>
  <c r="L4" i="5"/>
  <c r="M4" i="5"/>
  <c r="N4" i="5"/>
  <c r="J5" i="5"/>
  <c r="K5" i="5"/>
  <c r="L5" i="5"/>
  <c r="M5" i="5"/>
  <c r="N5" i="5"/>
  <c r="J6" i="5"/>
  <c r="K6" i="5"/>
  <c r="L6" i="5"/>
  <c r="M6" i="5"/>
  <c r="N6" i="5"/>
  <c r="J7" i="5"/>
  <c r="K7" i="5"/>
  <c r="L7" i="5"/>
  <c r="M7" i="5"/>
  <c r="N7" i="5"/>
  <c r="J8" i="5"/>
  <c r="K8" i="5"/>
  <c r="L8" i="5"/>
  <c r="M8" i="5"/>
  <c r="N8" i="5"/>
  <c r="I3" i="5"/>
  <c r="I4" i="5"/>
  <c r="I5" i="5"/>
  <c r="I6" i="5"/>
  <c r="I7" i="5"/>
  <c r="I8" i="5"/>
  <c r="I12" i="5"/>
  <c r="I13" i="5"/>
  <c r="I14" i="5"/>
  <c r="I15" i="5"/>
  <c r="I16" i="5"/>
  <c r="I17" i="5"/>
  <c r="I18" i="5"/>
  <c r="H19" i="11" l="1"/>
  <c r="C21" i="11"/>
  <c r="D20" i="11"/>
  <c r="E20" i="11" s="1"/>
  <c r="F20" i="11" s="1"/>
  <c r="G20" i="11" s="1"/>
  <c r="H16" i="9"/>
  <c r="E17" i="9"/>
  <c r="F17" i="9" s="1"/>
  <c r="H17" i="9" s="1"/>
  <c r="D18" i="9"/>
  <c r="J12" i="5"/>
  <c r="K12" i="5"/>
  <c r="L12" i="5"/>
  <c r="M12" i="5"/>
  <c r="N12" i="5"/>
  <c r="J13" i="5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I2" i="5"/>
  <c r="H20" i="11" l="1"/>
  <c r="C22" i="11"/>
  <c r="D21" i="11"/>
  <c r="E21" i="11" s="1"/>
  <c r="F21" i="11" s="1"/>
  <c r="H21" i="11" s="1"/>
  <c r="E18" i="9"/>
  <c r="G18" i="9"/>
  <c r="D19" i="9"/>
  <c r="D3" i="6"/>
  <c r="G2" i="3"/>
  <c r="G2" i="4"/>
  <c r="G21" i="11" l="1"/>
  <c r="C23" i="11"/>
  <c r="D22" i="11"/>
  <c r="E22" i="11" s="1"/>
  <c r="F22" i="11" s="1"/>
  <c r="H22" i="11" s="1"/>
  <c r="F18" i="9"/>
  <c r="H18" i="9" s="1"/>
  <c r="E19" i="9"/>
  <c r="F19" i="9" s="1"/>
  <c r="G19" i="9"/>
  <c r="D20" i="9"/>
  <c r="E3" i="3"/>
  <c r="E6" i="3"/>
  <c r="F17" i="5"/>
  <c r="F11" i="5"/>
  <c r="F15" i="5"/>
  <c r="F36" i="5"/>
  <c r="F40" i="5"/>
  <c r="F2" i="5"/>
  <c r="G22" i="11" l="1"/>
  <c r="C24" i="11"/>
  <c r="D23" i="11"/>
  <c r="E23" i="11" s="1"/>
  <c r="F23" i="11" s="1"/>
  <c r="G23" i="11" s="1"/>
  <c r="H19" i="9"/>
  <c r="E20" i="9"/>
  <c r="F20" i="9" s="1"/>
  <c r="G20" i="9"/>
  <c r="D21" i="9"/>
  <c r="F41" i="5"/>
  <c r="F37" i="5"/>
  <c r="F33" i="5"/>
  <c r="F29" i="5"/>
  <c r="F25" i="5"/>
  <c r="F21" i="5"/>
  <c r="F16" i="5"/>
  <c r="F12" i="5"/>
  <c r="F8" i="5"/>
  <c r="F4" i="5"/>
  <c r="F39" i="5"/>
  <c r="F31" i="5"/>
  <c r="F23" i="5"/>
  <c r="F10" i="5"/>
  <c r="F43" i="5"/>
  <c r="F35" i="5"/>
  <c r="F27" i="5"/>
  <c r="F19" i="5"/>
  <c r="F6" i="5"/>
  <c r="F13" i="5"/>
  <c r="F42" i="5"/>
  <c r="F38" i="5"/>
  <c r="F34" i="5"/>
  <c r="F30" i="5"/>
  <c r="F26" i="5"/>
  <c r="F22" i="5"/>
  <c r="F18" i="5"/>
  <c r="F9" i="5"/>
  <c r="F5" i="5"/>
  <c r="F14" i="5"/>
  <c r="F32" i="5"/>
  <c r="F28" i="5"/>
  <c r="F24" i="5"/>
  <c r="F20" i="5"/>
  <c r="F7" i="5"/>
  <c r="F3" i="5"/>
  <c r="F44" i="5" s="1"/>
  <c r="G44" i="5" s="1"/>
  <c r="H23" i="11" l="1"/>
  <c r="C25" i="11"/>
  <c r="D24" i="11"/>
  <c r="E24" i="11" s="1"/>
  <c r="F24" i="11" s="1"/>
  <c r="H24" i="11" s="1"/>
  <c r="H20" i="9"/>
  <c r="F46" i="5"/>
  <c r="E21" i="9"/>
  <c r="F21" i="9" s="1"/>
  <c r="G21" i="9"/>
  <c r="D22" i="9"/>
  <c r="F47" i="5"/>
  <c r="F51" i="5"/>
  <c r="F48" i="5"/>
  <c r="F49" i="5"/>
  <c r="G24" i="11" l="1"/>
  <c r="C26" i="11"/>
  <c r="D25" i="11"/>
  <c r="E25" i="11" s="1"/>
  <c r="F25" i="11" s="1"/>
  <c r="H25" i="11" s="1"/>
  <c r="H21" i="9"/>
  <c r="F50" i="5"/>
  <c r="F52" i="5"/>
  <c r="E22" i="9"/>
  <c r="F22" i="9" s="1"/>
  <c r="G22" i="9"/>
  <c r="D23" i="9"/>
  <c r="G54" i="5"/>
  <c r="G55" i="5"/>
  <c r="G25" i="11" l="1"/>
  <c r="C27" i="11"/>
  <c r="D26" i="11"/>
  <c r="E26" i="11" s="1"/>
  <c r="F26" i="11" s="1"/>
  <c r="H26" i="11" s="1"/>
  <c r="H22" i="9"/>
  <c r="E23" i="9"/>
  <c r="F23" i="9" s="1"/>
  <c r="G23" i="9"/>
  <c r="D24" i="9"/>
  <c r="G26" i="11" l="1"/>
  <c r="C28" i="11"/>
  <c r="D27" i="11"/>
  <c r="E27" i="11" s="1"/>
  <c r="F27" i="11" s="1"/>
  <c r="G27" i="11" s="1"/>
  <c r="H23" i="9"/>
  <c r="E24" i="9"/>
  <c r="F24" i="9" s="1"/>
  <c r="G24" i="9"/>
  <c r="D25" i="9"/>
  <c r="H27" i="11" l="1"/>
  <c r="C29" i="11"/>
  <c r="D28" i="11"/>
  <c r="E28" i="11" s="1"/>
  <c r="F28" i="11" s="1"/>
  <c r="H28" i="11" s="1"/>
  <c r="H24" i="9"/>
  <c r="E25" i="9"/>
  <c r="F25" i="9" s="1"/>
  <c r="G25" i="9"/>
  <c r="D26" i="9"/>
  <c r="G28" i="11" l="1"/>
  <c r="C30" i="11"/>
  <c r="D29" i="11"/>
  <c r="E29" i="11" s="1"/>
  <c r="F29" i="11" s="1"/>
  <c r="H29" i="11" s="1"/>
  <c r="H25" i="9"/>
  <c r="E26" i="9"/>
  <c r="F26" i="9" s="1"/>
  <c r="G26" i="9"/>
  <c r="D27" i="9"/>
  <c r="G29" i="11" l="1"/>
  <c r="C31" i="11"/>
  <c r="D30" i="11"/>
  <c r="E30" i="11" s="1"/>
  <c r="F30" i="11" s="1"/>
  <c r="H30" i="11" s="1"/>
  <c r="H26" i="9"/>
  <c r="E27" i="9"/>
  <c r="F27" i="9" s="1"/>
  <c r="G27" i="9"/>
  <c r="D28" i="9"/>
  <c r="G30" i="11" l="1"/>
  <c r="C32" i="11"/>
  <c r="D31" i="11"/>
  <c r="E31" i="11" s="1"/>
  <c r="F31" i="11" s="1"/>
  <c r="G31" i="11" s="1"/>
  <c r="H27" i="9"/>
  <c r="E28" i="9"/>
  <c r="F28" i="9" s="1"/>
  <c r="G28" i="9"/>
  <c r="D29" i="9"/>
  <c r="H31" i="11" l="1"/>
  <c r="C33" i="11"/>
  <c r="D32" i="11"/>
  <c r="E32" i="11" s="1"/>
  <c r="F32" i="11" s="1"/>
  <c r="H32" i="11" s="1"/>
  <c r="H28" i="9"/>
  <c r="E29" i="9"/>
  <c r="F29" i="9" s="1"/>
  <c r="G29" i="9"/>
  <c r="D30" i="9"/>
  <c r="G32" i="11" l="1"/>
  <c r="C34" i="11"/>
  <c r="D33" i="11"/>
  <c r="E33" i="11" s="1"/>
  <c r="F33" i="11" s="1"/>
  <c r="H33" i="11" s="1"/>
  <c r="H29" i="9"/>
  <c r="E30" i="9"/>
  <c r="F30" i="9" s="1"/>
  <c r="G30" i="9"/>
  <c r="D31" i="9"/>
  <c r="G33" i="11" l="1"/>
  <c r="C35" i="11"/>
  <c r="D34" i="11"/>
  <c r="E34" i="11" s="1"/>
  <c r="F34" i="11" s="1"/>
  <c r="H34" i="11" s="1"/>
  <c r="H30" i="9"/>
  <c r="E31" i="9"/>
  <c r="F31" i="9" s="1"/>
  <c r="G31" i="9"/>
  <c r="D32" i="9"/>
  <c r="G34" i="11" l="1"/>
  <c r="C36" i="11"/>
  <c r="D35" i="11"/>
  <c r="E35" i="11" s="1"/>
  <c r="F35" i="11" s="1"/>
  <c r="G35" i="11" s="1"/>
  <c r="H31" i="9"/>
  <c r="E32" i="9"/>
  <c r="F32" i="9" s="1"/>
  <c r="G32" i="9"/>
  <c r="D33" i="9"/>
  <c r="H35" i="11" l="1"/>
  <c r="C37" i="11"/>
  <c r="D36" i="11"/>
  <c r="E36" i="11" s="1"/>
  <c r="F36" i="11" s="1"/>
  <c r="G36" i="11" s="1"/>
  <c r="H32" i="9"/>
  <c r="E33" i="9"/>
  <c r="F33" i="9" s="1"/>
  <c r="G33" i="9"/>
  <c r="D34" i="9"/>
  <c r="H36" i="11" l="1"/>
  <c r="C38" i="11"/>
  <c r="D37" i="11"/>
  <c r="E37" i="11" s="1"/>
  <c r="F37" i="11" s="1"/>
  <c r="G37" i="11" s="1"/>
  <c r="H33" i="9"/>
  <c r="E34" i="9"/>
  <c r="F34" i="9" s="1"/>
  <c r="G34" i="9"/>
  <c r="D35" i="9"/>
  <c r="H37" i="11" l="1"/>
  <c r="C39" i="11"/>
  <c r="D38" i="11"/>
  <c r="E38" i="11" s="1"/>
  <c r="F38" i="11" s="1"/>
  <c r="H38" i="11" s="1"/>
  <c r="H34" i="9"/>
  <c r="E35" i="9"/>
  <c r="F35" i="9" s="1"/>
  <c r="G35" i="9"/>
  <c r="D36" i="9"/>
  <c r="G38" i="11" l="1"/>
  <c r="C40" i="11"/>
  <c r="D39" i="11"/>
  <c r="E39" i="11" s="1"/>
  <c r="F39" i="11" s="1"/>
  <c r="G39" i="11" s="1"/>
  <c r="H35" i="9"/>
  <c r="E36" i="9"/>
  <c r="F36" i="9" s="1"/>
  <c r="G36" i="9"/>
  <c r="D37" i="9"/>
  <c r="H39" i="11" l="1"/>
  <c r="C41" i="11"/>
  <c r="D40" i="11"/>
  <c r="E40" i="11" s="1"/>
  <c r="F40" i="11" s="1"/>
  <c r="G40" i="11" s="1"/>
  <c r="H36" i="9"/>
  <c r="E37" i="9"/>
  <c r="F37" i="9" s="1"/>
  <c r="G37" i="9"/>
  <c r="D38" i="9"/>
  <c r="H40" i="11" l="1"/>
  <c r="C42" i="11"/>
  <c r="D41" i="11"/>
  <c r="E41" i="11" s="1"/>
  <c r="F41" i="11" s="1"/>
  <c r="H41" i="11" s="1"/>
  <c r="H37" i="9"/>
  <c r="E38" i="9"/>
  <c r="F38" i="9" s="1"/>
  <c r="G38" i="9"/>
  <c r="D39" i="9"/>
  <c r="G41" i="11" l="1"/>
  <c r="C43" i="11"/>
  <c r="D42" i="11"/>
  <c r="E42" i="11" s="1"/>
  <c r="F42" i="11" s="1"/>
  <c r="G42" i="11" s="1"/>
  <c r="H38" i="9"/>
  <c r="E39" i="9"/>
  <c r="F39" i="9" s="1"/>
  <c r="G39" i="9"/>
  <c r="D40" i="9"/>
  <c r="H42" i="11" l="1"/>
  <c r="C44" i="11"/>
  <c r="D43" i="11"/>
  <c r="E43" i="11" s="1"/>
  <c r="F43" i="11" s="1"/>
  <c r="G43" i="11" s="1"/>
  <c r="H39" i="9"/>
  <c r="E40" i="9"/>
  <c r="F40" i="9" s="1"/>
  <c r="G40" i="9"/>
  <c r="D41" i="9"/>
  <c r="H43" i="11" l="1"/>
  <c r="C45" i="11"/>
  <c r="D44" i="11"/>
  <c r="E44" i="11" s="1"/>
  <c r="F44" i="11" s="1"/>
  <c r="H44" i="11" s="1"/>
  <c r="H40" i="9"/>
  <c r="E41" i="9"/>
  <c r="F41" i="9" s="1"/>
  <c r="G41" i="9"/>
  <c r="D42" i="9"/>
  <c r="G44" i="11" l="1"/>
  <c r="C46" i="11"/>
  <c r="D45" i="11"/>
  <c r="E45" i="11" s="1"/>
  <c r="F45" i="11" s="1"/>
  <c r="H45" i="11" s="1"/>
  <c r="H41" i="9"/>
  <c r="E42" i="9"/>
  <c r="F42" i="9" s="1"/>
  <c r="G42" i="9"/>
  <c r="D43" i="9"/>
  <c r="G45" i="11" l="1"/>
  <c r="C47" i="11"/>
  <c r="D46" i="11"/>
  <c r="E46" i="11" s="1"/>
  <c r="F46" i="11" s="1"/>
  <c r="H46" i="11" s="1"/>
  <c r="H42" i="9"/>
  <c r="E43" i="9"/>
  <c r="F43" i="9" s="1"/>
  <c r="G43" i="9"/>
  <c r="D44" i="9"/>
  <c r="G46" i="11" l="1"/>
  <c r="C48" i="11"/>
  <c r="D47" i="11"/>
  <c r="E47" i="11" s="1"/>
  <c r="F47" i="11" s="1"/>
  <c r="G47" i="11" s="1"/>
  <c r="H43" i="9"/>
  <c r="E44" i="9"/>
  <c r="F44" i="9" s="1"/>
  <c r="G44" i="9"/>
  <c r="D45" i="9"/>
  <c r="H47" i="11" l="1"/>
  <c r="C49" i="11"/>
  <c r="D48" i="11"/>
  <c r="E48" i="11" s="1"/>
  <c r="F48" i="11" s="1"/>
  <c r="H48" i="11" s="1"/>
  <c r="H44" i="9"/>
  <c r="E45" i="9"/>
  <c r="F45" i="9" s="1"/>
  <c r="G45" i="9"/>
  <c r="D46" i="9"/>
  <c r="G48" i="11" l="1"/>
  <c r="C50" i="11"/>
  <c r="D49" i="11"/>
  <c r="E49" i="11" s="1"/>
  <c r="F49" i="11" s="1"/>
  <c r="H49" i="11" s="1"/>
  <c r="H45" i="9"/>
  <c r="E46" i="9"/>
  <c r="F46" i="9" s="1"/>
  <c r="G46" i="9"/>
  <c r="D47" i="9"/>
  <c r="G49" i="11" l="1"/>
  <c r="C51" i="11"/>
  <c r="D50" i="11"/>
  <c r="E50" i="11" s="1"/>
  <c r="F50" i="11" s="1"/>
  <c r="H50" i="11" s="1"/>
  <c r="H46" i="9"/>
  <c r="E47" i="9"/>
  <c r="F47" i="9" s="1"/>
  <c r="G47" i="9"/>
  <c r="D48" i="9"/>
  <c r="G50" i="11" l="1"/>
  <c r="C52" i="11"/>
  <c r="D51" i="11"/>
  <c r="E51" i="11" s="1"/>
  <c r="F51" i="11" s="1"/>
  <c r="G51" i="11" s="1"/>
  <c r="H47" i="9"/>
  <c r="E48" i="9"/>
  <c r="F48" i="9" s="1"/>
  <c r="G48" i="9"/>
  <c r="D49" i="9"/>
  <c r="H51" i="11" l="1"/>
  <c r="C53" i="11"/>
  <c r="D52" i="11"/>
  <c r="E52" i="11" s="1"/>
  <c r="F52" i="11" s="1"/>
  <c r="H52" i="11" s="1"/>
  <c r="H48" i="9"/>
  <c r="E49" i="9"/>
  <c r="F49" i="9" s="1"/>
  <c r="G49" i="9"/>
  <c r="D50" i="9"/>
  <c r="G52" i="11" l="1"/>
  <c r="C54" i="11"/>
  <c r="D53" i="11"/>
  <c r="E53" i="11" s="1"/>
  <c r="F53" i="11" s="1"/>
  <c r="H53" i="11" s="1"/>
  <c r="H49" i="9"/>
  <c r="E50" i="9"/>
  <c r="F50" i="9" s="1"/>
  <c r="G50" i="9"/>
  <c r="D51" i="9"/>
  <c r="G52" i="9" s="1"/>
  <c r="G53" i="11" l="1"/>
  <c r="C55" i="11"/>
  <c r="D54" i="11"/>
  <c r="E54" i="11" s="1"/>
  <c r="F54" i="11" s="1"/>
  <c r="H54" i="11" s="1"/>
  <c r="H50" i="9"/>
  <c r="E51" i="9"/>
  <c r="F52" i="9" s="1"/>
  <c r="H52" i="9" s="1"/>
  <c r="G51" i="9"/>
  <c r="G54" i="11" l="1"/>
  <c r="C56" i="11"/>
  <c r="D55" i="11"/>
  <c r="E55" i="11" s="1"/>
  <c r="F55" i="11" s="1"/>
  <c r="G55" i="11" s="1"/>
  <c r="F51" i="9"/>
  <c r="H51" i="9" s="1"/>
  <c r="H55" i="11" l="1"/>
  <c r="C57" i="11"/>
  <c r="D56" i="11"/>
  <c r="E56" i="11" s="1"/>
  <c r="F56" i="11" s="1"/>
  <c r="H56" i="11" s="1"/>
  <c r="J4" i="9"/>
  <c r="G56" i="11" l="1"/>
  <c r="C58" i="11"/>
  <c r="D57" i="11"/>
  <c r="E57" i="11" s="1"/>
  <c r="F57" i="11" s="1"/>
  <c r="H57" i="11" s="1"/>
  <c r="I6" i="9"/>
  <c r="K11" i="9"/>
  <c r="G57" i="11" l="1"/>
  <c r="C59" i="11"/>
  <c r="D58" i="11"/>
  <c r="E58" i="11" s="1"/>
  <c r="F58" i="11" s="1"/>
  <c r="G58" i="11" s="1"/>
  <c r="H58" i="11" l="1"/>
  <c r="C60" i="11"/>
  <c r="D59" i="11"/>
  <c r="E59" i="11" s="1"/>
  <c r="F59" i="11" s="1"/>
  <c r="G59" i="11" s="1"/>
  <c r="H59" i="11" l="1"/>
  <c r="C61" i="11"/>
  <c r="D60" i="11"/>
  <c r="E60" i="11" s="1"/>
  <c r="F60" i="11" s="1"/>
  <c r="G60" i="11" s="1"/>
  <c r="H60" i="11" l="1"/>
  <c r="C62" i="11"/>
  <c r="D61" i="11"/>
  <c r="E61" i="11" s="1"/>
  <c r="F61" i="11" s="1"/>
  <c r="G61" i="11" s="1"/>
  <c r="H61" i="11" l="1"/>
  <c r="D62" i="11"/>
  <c r="E62" i="11" s="1"/>
  <c r="F62" i="11" s="1"/>
  <c r="H62" i="11" s="1"/>
  <c r="C63" i="11"/>
  <c r="G62" i="11" l="1"/>
  <c r="C64" i="11"/>
  <c r="D63" i="11"/>
  <c r="E63" i="11" s="1"/>
  <c r="F63" i="11" s="1"/>
  <c r="G63" i="11" s="1"/>
  <c r="H63" i="11" l="1"/>
  <c r="D64" i="11"/>
  <c r="E64" i="11" s="1"/>
  <c r="F64" i="11" s="1"/>
  <c r="G64" i="11" s="1"/>
  <c r="C65" i="11"/>
  <c r="H64" i="11" l="1"/>
  <c r="C66" i="11"/>
  <c r="D65" i="11"/>
  <c r="E65" i="11" s="1"/>
  <c r="F65" i="11" s="1"/>
  <c r="H65" i="11" s="1"/>
  <c r="G65" i="11" l="1"/>
  <c r="D66" i="11"/>
  <c r="E66" i="11" s="1"/>
  <c r="F66" i="11" s="1"/>
  <c r="H66" i="11" s="1"/>
  <c r="C67" i="11"/>
  <c r="G66" i="11" l="1"/>
  <c r="C68" i="11"/>
  <c r="D67" i="11"/>
  <c r="E67" i="11" s="1"/>
  <c r="F67" i="11" s="1"/>
  <c r="G67" i="11" s="1"/>
  <c r="H67" i="11" l="1"/>
  <c r="D68" i="11"/>
  <c r="E68" i="11" s="1"/>
  <c r="F68" i="11" s="1"/>
  <c r="H68" i="11" s="1"/>
  <c r="C69" i="11"/>
  <c r="G68" i="11" l="1"/>
  <c r="C70" i="11"/>
  <c r="D69" i="11"/>
  <c r="E69" i="11" s="1"/>
  <c r="F69" i="11" s="1"/>
  <c r="H69" i="11" s="1"/>
  <c r="G69" i="11" l="1"/>
  <c r="D70" i="11"/>
  <c r="E70" i="11" s="1"/>
  <c r="F70" i="11" s="1"/>
  <c r="H70" i="11" s="1"/>
  <c r="C71" i="11"/>
  <c r="G70" i="11" l="1"/>
  <c r="C72" i="11"/>
  <c r="D71" i="11"/>
  <c r="E71" i="11" s="1"/>
  <c r="F71" i="11" s="1"/>
  <c r="G71" i="11" s="1"/>
  <c r="H71" i="11" l="1"/>
  <c r="D72" i="11"/>
  <c r="E72" i="11" s="1"/>
  <c r="F72" i="11" s="1"/>
  <c r="H72" i="11" s="1"/>
  <c r="C73" i="11"/>
  <c r="G72" i="11" l="1"/>
  <c r="C74" i="11"/>
  <c r="D73" i="11"/>
  <c r="E73" i="11" s="1"/>
  <c r="F73" i="11" s="1"/>
  <c r="H73" i="11" s="1"/>
  <c r="G73" i="11" l="1"/>
  <c r="D74" i="11"/>
  <c r="E74" i="11" s="1"/>
  <c r="F74" i="11" s="1"/>
  <c r="H74" i="11" s="1"/>
  <c r="C75" i="11"/>
  <c r="G74" i="11" l="1"/>
  <c r="C76" i="11"/>
  <c r="D75" i="11"/>
  <c r="E75" i="11" s="1"/>
  <c r="F75" i="11" s="1"/>
  <c r="G75" i="11" s="1"/>
  <c r="H75" i="11" l="1"/>
  <c r="D76" i="11"/>
  <c r="E76" i="11" s="1"/>
  <c r="F76" i="11" s="1"/>
  <c r="G76" i="11" s="1"/>
  <c r="C77" i="11"/>
  <c r="H76" i="11" l="1"/>
  <c r="C78" i="11"/>
  <c r="D77" i="11"/>
  <c r="E77" i="11" s="1"/>
  <c r="F77" i="11" s="1"/>
  <c r="G77" i="11" s="1"/>
  <c r="H77" i="11" l="1"/>
  <c r="D78" i="11"/>
  <c r="E78" i="11" s="1"/>
  <c r="F78" i="11" s="1"/>
  <c r="H78" i="11" s="1"/>
  <c r="C79" i="11"/>
  <c r="G78" i="11" l="1"/>
  <c r="C80" i="11"/>
  <c r="D79" i="11"/>
  <c r="E79" i="11" s="1"/>
  <c r="F79" i="11" s="1"/>
  <c r="H79" i="11" s="1"/>
  <c r="G79" i="11" l="1"/>
  <c r="D80" i="11"/>
  <c r="E80" i="11" s="1"/>
  <c r="F80" i="11" s="1"/>
  <c r="H80" i="11" s="1"/>
  <c r="C81" i="11"/>
  <c r="G80" i="11" l="1"/>
  <c r="C82" i="11"/>
  <c r="D81" i="11"/>
  <c r="E81" i="11" s="1"/>
  <c r="F81" i="11" s="1"/>
  <c r="H81" i="11" s="1"/>
  <c r="G81" i="11" l="1"/>
  <c r="D82" i="11"/>
  <c r="E82" i="11" s="1"/>
  <c r="F82" i="11" s="1"/>
  <c r="H82" i="11" s="1"/>
  <c r="C83" i="11"/>
  <c r="G82" i="11" l="1"/>
  <c r="C84" i="11"/>
  <c r="D83" i="11"/>
  <c r="E83" i="11" s="1"/>
  <c r="F83" i="11" s="1"/>
  <c r="G83" i="11" s="1"/>
  <c r="H83" i="11" l="1"/>
  <c r="D84" i="11"/>
  <c r="E84" i="11" s="1"/>
  <c r="F84" i="11" s="1"/>
  <c r="G84" i="11" s="1"/>
  <c r="C85" i="11"/>
  <c r="H84" i="11" l="1"/>
  <c r="D85" i="11"/>
  <c r="E85" i="11" s="1"/>
  <c r="F85" i="11" s="1"/>
  <c r="G85" i="11" s="1"/>
  <c r="C86" i="11"/>
  <c r="H85" i="11" l="1"/>
  <c r="D86" i="11"/>
  <c r="E86" i="11" s="1"/>
  <c r="F86" i="11" s="1"/>
  <c r="H86" i="11" s="1"/>
  <c r="C87" i="11"/>
  <c r="G86" i="11" l="1"/>
  <c r="D87" i="11"/>
  <c r="E87" i="11" s="1"/>
  <c r="F87" i="11" s="1"/>
  <c r="H87" i="11" s="1"/>
  <c r="C88" i="11"/>
  <c r="G87" i="11" l="1"/>
  <c r="D88" i="11"/>
  <c r="E88" i="11" s="1"/>
  <c r="F88" i="11" s="1"/>
  <c r="H88" i="11" s="1"/>
  <c r="C89" i="11"/>
  <c r="G88" i="11" l="1"/>
  <c r="D89" i="11"/>
  <c r="E89" i="11" s="1"/>
  <c r="F89" i="11" s="1"/>
  <c r="H89" i="11" s="1"/>
  <c r="C90" i="11"/>
  <c r="G89" i="11" l="1"/>
  <c r="D90" i="11"/>
  <c r="E90" i="11" s="1"/>
  <c r="F90" i="11" s="1"/>
  <c r="H90" i="11" s="1"/>
  <c r="C91" i="11"/>
  <c r="G90" i="11" l="1"/>
  <c r="D91" i="11"/>
  <c r="E91" i="11" s="1"/>
  <c r="F91" i="11" s="1"/>
  <c r="H91" i="11" s="1"/>
  <c r="C92" i="11"/>
  <c r="G91" i="11" l="1"/>
  <c r="D92" i="11"/>
  <c r="E92" i="11" s="1"/>
  <c r="F92" i="11" s="1"/>
  <c r="G92" i="11" s="1"/>
  <c r="C93" i="11"/>
  <c r="H92" i="11" l="1"/>
  <c r="D93" i="11"/>
  <c r="E93" i="11" s="1"/>
  <c r="F93" i="11" s="1"/>
  <c r="H93" i="11" s="1"/>
  <c r="C94" i="11"/>
  <c r="G93" i="11" l="1"/>
  <c r="D94" i="11"/>
  <c r="E94" i="11" s="1"/>
  <c r="F94" i="11" s="1"/>
  <c r="H94" i="11" s="1"/>
  <c r="C95" i="11"/>
  <c r="G94" i="11" l="1"/>
  <c r="D95" i="11"/>
  <c r="E95" i="11" s="1"/>
  <c r="F95" i="11" s="1"/>
  <c r="H95" i="11" s="1"/>
  <c r="C96" i="11"/>
  <c r="G95" i="11" l="1"/>
  <c r="D96" i="11"/>
  <c r="E96" i="11" s="1"/>
  <c r="F96" i="11" s="1"/>
  <c r="H96" i="11" s="1"/>
  <c r="C97" i="11"/>
  <c r="G96" i="11" l="1"/>
  <c r="D97" i="11"/>
  <c r="E97" i="11" s="1"/>
  <c r="F97" i="11" s="1"/>
  <c r="H97" i="11" s="1"/>
  <c r="C98" i="11"/>
  <c r="G97" i="11" l="1"/>
  <c r="D98" i="11"/>
  <c r="E98" i="11" s="1"/>
  <c r="F98" i="11" s="1"/>
  <c r="H98" i="11" s="1"/>
  <c r="C99" i="11"/>
  <c r="G98" i="11" l="1"/>
  <c r="D99" i="11"/>
  <c r="E99" i="11" s="1"/>
  <c r="F99" i="11" s="1"/>
  <c r="H99" i="11" s="1"/>
  <c r="C100" i="11"/>
  <c r="G99" i="11" l="1"/>
  <c r="D100" i="11"/>
  <c r="E100" i="11" s="1"/>
  <c r="F100" i="11" s="1"/>
  <c r="G100" i="11" s="1"/>
  <c r="C101" i="11"/>
  <c r="H100" i="11" l="1"/>
  <c r="D101" i="11"/>
  <c r="E101" i="11" s="1"/>
  <c r="F101" i="11" s="1"/>
  <c r="H101" i="11" s="1"/>
  <c r="C102" i="11"/>
  <c r="G101" i="11" l="1"/>
  <c r="D102" i="11"/>
  <c r="E102" i="11" s="1"/>
  <c r="F102" i="11" s="1"/>
  <c r="H102" i="11" s="1"/>
  <c r="C103" i="11"/>
  <c r="G102" i="11" l="1"/>
  <c r="D103" i="11"/>
  <c r="E103" i="11" s="1"/>
  <c r="F103" i="11" s="1"/>
  <c r="H103" i="11" s="1"/>
  <c r="C104" i="11"/>
  <c r="G103" i="11" l="1"/>
  <c r="D104" i="11"/>
  <c r="E104" i="11" s="1"/>
  <c r="F104" i="11" s="1"/>
  <c r="H104" i="11" s="1"/>
  <c r="C105" i="11"/>
  <c r="G104" i="11" l="1"/>
  <c r="D105" i="11"/>
  <c r="E105" i="11" s="1"/>
  <c r="F105" i="11" s="1"/>
  <c r="H105" i="11" s="1"/>
  <c r="C106" i="11"/>
  <c r="G105" i="11" l="1"/>
  <c r="D106" i="11"/>
  <c r="E106" i="11" s="1"/>
  <c r="F106" i="11" s="1"/>
  <c r="H106" i="11" s="1"/>
  <c r="C107" i="11"/>
  <c r="G106" i="11" l="1"/>
  <c r="D107" i="11"/>
  <c r="E107" i="11" s="1"/>
  <c r="F107" i="11" s="1"/>
  <c r="H107" i="11" s="1"/>
  <c r="C108" i="11"/>
  <c r="G107" i="11" l="1"/>
  <c r="D108" i="11"/>
  <c r="E108" i="11" s="1"/>
  <c r="F108" i="11" s="1"/>
  <c r="H108" i="11" s="1"/>
  <c r="C109" i="11"/>
  <c r="G108" i="11" l="1"/>
  <c r="D109" i="11"/>
  <c r="E109" i="11" s="1"/>
  <c r="F109" i="11" s="1"/>
  <c r="H109" i="11" s="1"/>
  <c r="C110" i="11"/>
  <c r="G109" i="11" l="1"/>
  <c r="D110" i="11"/>
  <c r="E110" i="11" s="1"/>
  <c r="F110" i="11" s="1"/>
  <c r="H110" i="11" s="1"/>
  <c r="C111" i="11"/>
  <c r="G110" i="11" l="1"/>
  <c r="D111" i="11"/>
  <c r="E111" i="11" s="1"/>
  <c r="F111" i="11" s="1"/>
  <c r="H111" i="11" s="1"/>
  <c r="C112" i="11"/>
  <c r="G111" i="11" l="1"/>
  <c r="D112" i="11"/>
  <c r="E112" i="11" s="1"/>
  <c r="F112" i="11" s="1"/>
  <c r="G112" i="11" s="1"/>
  <c r="C113" i="11"/>
  <c r="H112" i="11" l="1"/>
  <c r="D113" i="11"/>
  <c r="E113" i="11" s="1"/>
  <c r="F113" i="11" s="1"/>
  <c r="H113" i="11" s="1"/>
  <c r="C114" i="11"/>
  <c r="G113" i="11" l="1"/>
  <c r="D114" i="11"/>
  <c r="E114" i="11" s="1"/>
  <c r="F114" i="11" s="1"/>
  <c r="H114" i="11" s="1"/>
  <c r="C115" i="11"/>
  <c r="G114" i="11" l="1"/>
  <c r="D115" i="11"/>
  <c r="E115" i="11" s="1"/>
  <c r="F115" i="11" s="1"/>
  <c r="H115" i="11" s="1"/>
  <c r="C116" i="11"/>
  <c r="G115" i="11" l="1"/>
  <c r="D116" i="11"/>
  <c r="E116" i="11" s="1"/>
  <c r="F116" i="11" s="1"/>
  <c r="H116" i="11" s="1"/>
  <c r="C117" i="11"/>
  <c r="G116" i="11" l="1"/>
  <c r="C118" i="11"/>
  <c r="D117" i="11"/>
  <c r="E117" i="11" s="1"/>
  <c r="F117" i="11" s="1"/>
  <c r="H117" i="11" s="1"/>
  <c r="G117" i="11" l="1"/>
  <c r="C119" i="11"/>
  <c r="D118" i="11"/>
  <c r="E118" i="11" s="1"/>
  <c r="F118" i="11" s="1"/>
  <c r="H118" i="11" s="1"/>
  <c r="G118" i="11" l="1"/>
  <c r="C120" i="11"/>
  <c r="D119" i="11"/>
  <c r="E119" i="11" s="1"/>
  <c r="F119" i="11" s="1"/>
  <c r="H119" i="11" s="1"/>
  <c r="G119" i="11" l="1"/>
  <c r="C121" i="11"/>
  <c r="D120" i="11"/>
  <c r="E120" i="11" s="1"/>
  <c r="F120" i="11" s="1"/>
  <c r="H120" i="11" s="1"/>
  <c r="G120" i="11" l="1"/>
  <c r="C122" i="11"/>
  <c r="D121" i="11"/>
  <c r="E121" i="11" s="1"/>
  <c r="F121" i="11" s="1"/>
  <c r="H121" i="11" s="1"/>
  <c r="G121" i="11" l="1"/>
  <c r="C123" i="11"/>
  <c r="D122" i="11"/>
  <c r="E122" i="11" s="1"/>
  <c r="F122" i="11" s="1"/>
  <c r="G122" i="11" s="1"/>
  <c r="H122" i="11" l="1"/>
  <c r="C124" i="11"/>
  <c r="D123" i="11"/>
  <c r="E123" i="11" s="1"/>
  <c r="F123" i="11" s="1"/>
  <c r="H123" i="11" s="1"/>
  <c r="G123" i="11" l="1"/>
  <c r="C125" i="11"/>
  <c r="D124" i="11"/>
  <c r="E124" i="11" s="1"/>
  <c r="F124" i="11" s="1"/>
  <c r="H124" i="11" s="1"/>
  <c r="G124" i="11" l="1"/>
  <c r="C126" i="11"/>
  <c r="D125" i="11"/>
  <c r="E125" i="11" s="1"/>
  <c r="F125" i="11" s="1"/>
  <c r="H125" i="11" s="1"/>
  <c r="G125" i="11" l="1"/>
  <c r="C127" i="11"/>
  <c r="D126" i="11"/>
  <c r="E126" i="11" s="1"/>
  <c r="F126" i="11" s="1"/>
  <c r="H126" i="11" s="1"/>
  <c r="G126" i="11" l="1"/>
  <c r="C128" i="11"/>
  <c r="D127" i="11"/>
  <c r="E127" i="11" s="1"/>
  <c r="F127" i="11" s="1"/>
  <c r="H127" i="11" s="1"/>
  <c r="G127" i="11" l="1"/>
  <c r="C129" i="11"/>
  <c r="D128" i="11"/>
  <c r="E128" i="11" s="1"/>
  <c r="F128" i="11" s="1"/>
  <c r="G128" i="11" s="1"/>
  <c r="H128" i="11" l="1"/>
  <c r="C130" i="11"/>
  <c r="D129" i="11"/>
  <c r="E129" i="11" s="1"/>
  <c r="F129" i="11" s="1"/>
  <c r="H129" i="11" s="1"/>
  <c r="G129" i="11" l="1"/>
  <c r="C131" i="11"/>
  <c r="D130" i="11"/>
  <c r="E130" i="11" s="1"/>
  <c r="F130" i="11" s="1"/>
  <c r="H130" i="11" s="1"/>
  <c r="G130" i="11" l="1"/>
  <c r="C132" i="11"/>
  <c r="D131" i="11"/>
  <c r="E131" i="11" s="1"/>
  <c r="F131" i="11" s="1"/>
  <c r="H131" i="11" s="1"/>
  <c r="G131" i="11" l="1"/>
  <c r="C133" i="11"/>
  <c r="D132" i="11"/>
  <c r="E132" i="11" s="1"/>
  <c r="F132" i="11" s="1"/>
  <c r="H132" i="11" s="1"/>
  <c r="G132" i="11" l="1"/>
  <c r="C134" i="11"/>
  <c r="D133" i="11"/>
  <c r="E133" i="11" s="1"/>
  <c r="F133" i="11" s="1"/>
  <c r="H133" i="11" s="1"/>
  <c r="G133" i="11" l="1"/>
  <c r="C135" i="11"/>
  <c r="D134" i="11"/>
  <c r="E134" i="11" s="1"/>
  <c r="F134" i="11" s="1"/>
  <c r="H134" i="11" s="1"/>
  <c r="G134" i="11" l="1"/>
  <c r="C136" i="11"/>
  <c r="D135" i="11"/>
  <c r="E135" i="11" s="1"/>
  <c r="F135" i="11" s="1"/>
  <c r="H135" i="11" s="1"/>
  <c r="G135" i="11" l="1"/>
  <c r="C137" i="11"/>
  <c r="D136" i="11"/>
  <c r="E136" i="11" s="1"/>
  <c r="F136" i="11" s="1"/>
  <c r="H136" i="11" s="1"/>
  <c r="G136" i="11" l="1"/>
  <c r="C138" i="11"/>
  <c r="D137" i="11"/>
  <c r="E137" i="11" s="1"/>
  <c r="F137" i="11" s="1"/>
  <c r="H137" i="11" s="1"/>
  <c r="G137" i="11" l="1"/>
  <c r="C139" i="11"/>
  <c r="D138" i="11"/>
  <c r="E138" i="11" s="1"/>
  <c r="F138" i="11" s="1"/>
  <c r="H138" i="11" s="1"/>
  <c r="G138" i="11" l="1"/>
  <c r="C140" i="11"/>
  <c r="D139" i="11"/>
  <c r="E139" i="11" s="1"/>
  <c r="F139" i="11" s="1"/>
  <c r="H139" i="11" s="1"/>
  <c r="G139" i="11" l="1"/>
  <c r="C141" i="11"/>
  <c r="D140" i="11"/>
  <c r="E140" i="11" s="1"/>
  <c r="F140" i="11" s="1"/>
  <c r="G140" i="11" s="1"/>
  <c r="H140" i="11" l="1"/>
  <c r="C142" i="11"/>
  <c r="D141" i="11"/>
  <c r="E141" i="11" s="1"/>
  <c r="F141" i="11" s="1"/>
  <c r="H141" i="11" s="1"/>
  <c r="G141" i="11" l="1"/>
  <c r="C143" i="11"/>
  <c r="D142" i="11"/>
  <c r="E142" i="11" s="1"/>
  <c r="F142" i="11" s="1"/>
  <c r="H142" i="11" s="1"/>
  <c r="G142" i="11" l="1"/>
  <c r="C144" i="11"/>
  <c r="D143" i="11"/>
  <c r="E143" i="11" s="1"/>
  <c r="F143" i="11" s="1"/>
  <c r="H143" i="11" s="1"/>
  <c r="G143" i="11" l="1"/>
  <c r="C145" i="11"/>
  <c r="D144" i="11"/>
  <c r="E144" i="11" s="1"/>
  <c r="F144" i="11" s="1"/>
  <c r="H144" i="11" s="1"/>
  <c r="G144" i="11" l="1"/>
  <c r="C146" i="11"/>
  <c r="D145" i="11"/>
  <c r="E145" i="11" s="1"/>
  <c r="F145" i="11" s="1"/>
  <c r="H145" i="11" s="1"/>
  <c r="G145" i="11" l="1"/>
  <c r="C147" i="11"/>
  <c r="D146" i="11"/>
  <c r="E146" i="11" s="1"/>
  <c r="F146" i="11" s="1"/>
  <c r="H146" i="11" s="1"/>
  <c r="G146" i="11" l="1"/>
  <c r="C148" i="11"/>
  <c r="D147" i="11"/>
  <c r="E147" i="11" s="1"/>
  <c r="F147" i="11" s="1"/>
  <c r="G147" i="11" s="1"/>
  <c r="H147" i="11" l="1"/>
  <c r="C149" i="11"/>
  <c r="D148" i="11"/>
  <c r="E148" i="11" s="1"/>
  <c r="F148" i="11" s="1"/>
  <c r="G148" i="11" s="1"/>
  <c r="H148" i="11" l="1"/>
  <c r="C150" i="11"/>
  <c r="D149" i="11"/>
  <c r="E149" i="11" s="1"/>
  <c r="F149" i="11" s="1"/>
  <c r="H149" i="11" s="1"/>
  <c r="G149" i="11" l="1"/>
  <c r="C151" i="11"/>
  <c r="D150" i="11"/>
  <c r="E150" i="11" s="1"/>
  <c r="F150" i="11" s="1"/>
  <c r="H150" i="11" s="1"/>
  <c r="G150" i="11" l="1"/>
  <c r="C152" i="11"/>
  <c r="D151" i="11"/>
  <c r="E151" i="11" s="1"/>
  <c r="F151" i="11" s="1"/>
  <c r="H151" i="11" s="1"/>
  <c r="G151" i="11" l="1"/>
  <c r="C153" i="11"/>
  <c r="D152" i="11"/>
  <c r="E152" i="11" s="1"/>
  <c r="F152" i="11" s="1"/>
  <c r="G152" i="11" s="1"/>
  <c r="H152" i="11" l="1"/>
  <c r="C154" i="11"/>
  <c r="D153" i="11"/>
  <c r="E153" i="11" s="1"/>
  <c r="F153" i="11" s="1"/>
  <c r="G153" i="11" s="1"/>
  <c r="H153" i="11" l="1"/>
  <c r="C155" i="11"/>
  <c r="D154" i="11"/>
  <c r="E154" i="11" s="1"/>
  <c r="F154" i="11" s="1"/>
  <c r="H154" i="11" s="1"/>
  <c r="G154" i="11" l="1"/>
  <c r="C156" i="11"/>
  <c r="D155" i="11"/>
  <c r="E155" i="11" s="1"/>
  <c r="F155" i="11" s="1"/>
  <c r="H155" i="11" s="1"/>
  <c r="G155" i="11" l="1"/>
  <c r="C157" i="11"/>
  <c r="D156" i="11"/>
  <c r="E156" i="11" s="1"/>
  <c r="F156" i="11" s="1"/>
  <c r="G156" i="11" s="1"/>
  <c r="H156" i="11" l="1"/>
  <c r="C158" i="11"/>
  <c r="D157" i="11"/>
  <c r="E157" i="11" s="1"/>
  <c r="F157" i="11" s="1"/>
  <c r="G157" i="11" s="1"/>
  <c r="H157" i="11" l="1"/>
  <c r="C159" i="11"/>
  <c r="D158" i="11"/>
  <c r="E158" i="11" s="1"/>
  <c r="F158" i="11" s="1"/>
  <c r="H158" i="11" s="1"/>
  <c r="G158" i="11" l="1"/>
  <c r="C160" i="11"/>
  <c r="D159" i="11"/>
  <c r="E159" i="11" s="1"/>
  <c r="F159" i="11" s="1"/>
  <c r="G159" i="11" s="1"/>
  <c r="H159" i="11" l="1"/>
  <c r="C161" i="11"/>
  <c r="D160" i="11"/>
  <c r="E160" i="11" s="1"/>
  <c r="F160" i="11" s="1"/>
  <c r="G160" i="11" s="1"/>
  <c r="H160" i="11" l="1"/>
  <c r="C162" i="11"/>
  <c r="D161" i="11"/>
  <c r="E161" i="11" s="1"/>
  <c r="F161" i="11" s="1"/>
  <c r="H161" i="11" s="1"/>
  <c r="G161" i="11" l="1"/>
  <c r="C163" i="11"/>
  <c r="D162" i="11"/>
  <c r="E162" i="11" s="1"/>
  <c r="F162" i="11" s="1"/>
  <c r="H162" i="11" s="1"/>
  <c r="G162" i="11" l="1"/>
  <c r="C164" i="11"/>
  <c r="D163" i="11"/>
  <c r="E163" i="11" s="1"/>
  <c r="F163" i="11" s="1"/>
  <c r="H163" i="11" s="1"/>
  <c r="G163" i="11" l="1"/>
  <c r="C165" i="11"/>
  <c r="D164" i="11"/>
  <c r="E164" i="11" s="1"/>
  <c r="F164" i="11" s="1"/>
  <c r="G164" i="11" s="1"/>
  <c r="H164" i="11" l="1"/>
  <c r="C166" i="11"/>
  <c r="D165" i="11"/>
  <c r="E165" i="11" s="1"/>
  <c r="F165" i="11" s="1"/>
  <c r="H165" i="11" s="1"/>
  <c r="G165" i="11" l="1"/>
  <c r="C167" i="11"/>
  <c r="D166" i="11"/>
  <c r="E166" i="11" s="1"/>
  <c r="F166" i="11" s="1"/>
  <c r="H166" i="11" s="1"/>
  <c r="G166" i="11" l="1"/>
  <c r="C168" i="11"/>
  <c r="D167" i="11"/>
  <c r="E167" i="11" s="1"/>
  <c r="F167" i="11" s="1"/>
  <c r="H167" i="11" s="1"/>
  <c r="G167" i="11" l="1"/>
  <c r="C169" i="11"/>
  <c r="D168" i="11"/>
  <c r="E168" i="11" s="1"/>
  <c r="F168" i="11" s="1"/>
  <c r="H168" i="11" s="1"/>
  <c r="G168" i="11" l="1"/>
  <c r="C170" i="11"/>
  <c r="D169" i="11"/>
  <c r="E169" i="11" s="1"/>
  <c r="F169" i="11" s="1"/>
  <c r="H169" i="11" s="1"/>
  <c r="G169" i="11" l="1"/>
  <c r="C171" i="11"/>
  <c r="D170" i="11"/>
  <c r="E170" i="11" s="1"/>
  <c r="F170" i="11" s="1"/>
  <c r="G170" i="11" s="1"/>
  <c r="H170" i="11" l="1"/>
  <c r="C172" i="11"/>
  <c r="D171" i="11"/>
  <c r="E171" i="11" s="1"/>
  <c r="F171" i="11" s="1"/>
  <c r="H171" i="11" s="1"/>
  <c r="G171" i="11" l="1"/>
  <c r="C173" i="11"/>
  <c r="D172" i="11"/>
  <c r="E172" i="11" s="1"/>
  <c r="F172" i="11" s="1"/>
  <c r="H172" i="11" s="1"/>
  <c r="G172" i="11" l="1"/>
  <c r="C174" i="11"/>
  <c r="D173" i="11"/>
  <c r="E173" i="11" s="1"/>
  <c r="F173" i="11" s="1"/>
  <c r="H173" i="11" s="1"/>
  <c r="G173" i="11" l="1"/>
  <c r="C175" i="11"/>
  <c r="D174" i="11"/>
  <c r="E174" i="11" s="1"/>
  <c r="F174" i="11" s="1"/>
  <c r="H174" i="11" s="1"/>
  <c r="G174" i="11" l="1"/>
  <c r="C176" i="11"/>
  <c r="D175" i="11"/>
  <c r="E175" i="11" s="1"/>
  <c r="F175" i="11" s="1"/>
  <c r="H175" i="11" s="1"/>
  <c r="G175" i="11" l="1"/>
  <c r="C177" i="11"/>
  <c r="D176" i="11"/>
  <c r="E176" i="11" s="1"/>
  <c r="F176" i="11" s="1"/>
  <c r="H176" i="11" s="1"/>
  <c r="G176" i="11" l="1"/>
  <c r="C178" i="11"/>
  <c r="D177" i="11"/>
  <c r="E177" i="11" s="1"/>
  <c r="F177" i="11" s="1"/>
  <c r="H177" i="11" s="1"/>
  <c r="G177" i="11" l="1"/>
  <c r="C179" i="11"/>
  <c r="D178" i="11"/>
  <c r="E178" i="11" s="1"/>
  <c r="F178" i="11" s="1"/>
  <c r="H178" i="11" s="1"/>
  <c r="G178" i="11" l="1"/>
  <c r="C180" i="11"/>
  <c r="D179" i="11"/>
  <c r="E179" i="11" s="1"/>
  <c r="F179" i="11" s="1"/>
  <c r="H179" i="11" s="1"/>
  <c r="G179" i="11" l="1"/>
  <c r="C181" i="11"/>
  <c r="D180" i="11"/>
  <c r="E180" i="11" s="1"/>
  <c r="F180" i="11" s="1"/>
  <c r="H180" i="11" s="1"/>
  <c r="G180" i="11" l="1"/>
  <c r="C182" i="11"/>
  <c r="D181" i="11"/>
  <c r="E181" i="11" s="1"/>
  <c r="F181" i="11" s="1"/>
  <c r="G181" i="11" s="1"/>
  <c r="H181" i="11" l="1"/>
  <c r="C183" i="11"/>
  <c r="D182" i="11"/>
  <c r="E182" i="11" s="1"/>
  <c r="F182" i="11" s="1"/>
  <c r="G182" i="11" s="1"/>
  <c r="H182" i="11" l="1"/>
  <c r="C184" i="11"/>
  <c r="D183" i="11"/>
  <c r="E183" i="11" s="1"/>
  <c r="F183" i="11" s="1"/>
  <c r="H183" i="11" s="1"/>
  <c r="G183" i="11" l="1"/>
  <c r="C185" i="11"/>
  <c r="D184" i="11"/>
  <c r="E184" i="11" s="1"/>
  <c r="F184" i="11" s="1"/>
  <c r="G184" i="11" s="1"/>
  <c r="H184" i="11" l="1"/>
  <c r="C186" i="11"/>
  <c r="D185" i="11"/>
  <c r="E185" i="11" s="1"/>
  <c r="F185" i="11" s="1"/>
  <c r="H185" i="11" s="1"/>
  <c r="G185" i="11" l="1"/>
  <c r="C187" i="11"/>
  <c r="D186" i="11"/>
  <c r="E186" i="11" s="1"/>
  <c r="F186" i="11" s="1"/>
  <c r="G186" i="11" s="1"/>
  <c r="H186" i="11" l="1"/>
  <c r="C188" i="11"/>
  <c r="D187" i="11"/>
  <c r="E187" i="11" s="1"/>
  <c r="F187" i="11" s="1"/>
  <c r="H187" i="11" s="1"/>
  <c r="G187" i="11" l="1"/>
  <c r="C189" i="11"/>
  <c r="D188" i="11"/>
  <c r="E188" i="11" s="1"/>
  <c r="F188" i="11" s="1"/>
  <c r="H188" i="11" s="1"/>
  <c r="G188" i="11" l="1"/>
  <c r="C190" i="11"/>
  <c r="D189" i="11"/>
  <c r="E189" i="11" s="1"/>
  <c r="F189" i="11" s="1"/>
  <c r="H189" i="11" s="1"/>
  <c r="G189" i="11" l="1"/>
  <c r="C191" i="11"/>
  <c r="D190" i="11"/>
  <c r="E190" i="11" s="1"/>
  <c r="F190" i="11" s="1"/>
  <c r="H190" i="11" s="1"/>
  <c r="G190" i="11" l="1"/>
  <c r="C192" i="11"/>
  <c r="D191" i="11"/>
  <c r="E191" i="11" s="1"/>
  <c r="F191" i="11" s="1"/>
  <c r="H191" i="11" s="1"/>
  <c r="G191" i="11" l="1"/>
  <c r="C193" i="11"/>
  <c r="D192" i="11"/>
  <c r="E192" i="11" s="1"/>
  <c r="F192" i="11" s="1"/>
  <c r="H192" i="11" s="1"/>
  <c r="G192" i="11" l="1"/>
  <c r="C194" i="11"/>
  <c r="D193" i="11"/>
  <c r="E193" i="11" s="1"/>
  <c r="F193" i="11" s="1"/>
  <c r="H193" i="11" s="1"/>
  <c r="G193" i="11" l="1"/>
  <c r="C195" i="11"/>
  <c r="D194" i="11"/>
  <c r="E194" i="11" s="1"/>
  <c r="F194" i="11" s="1"/>
  <c r="G194" i="11" s="1"/>
  <c r="H194" i="11" l="1"/>
  <c r="C196" i="11"/>
  <c r="D195" i="11"/>
  <c r="E195" i="11" s="1"/>
  <c r="F195" i="11" s="1"/>
  <c r="G195" i="11" s="1"/>
  <c r="H195" i="11" l="1"/>
  <c r="C197" i="11"/>
  <c r="D196" i="11"/>
  <c r="E196" i="11" s="1"/>
  <c r="F196" i="11" s="1"/>
  <c r="G196" i="11" s="1"/>
  <c r="H196" i="11" l="1"/>
  <c r="C198" i="11"/>
  <c r="D197" i="11"/>
  <c r="E197" i="11" s="1"/>
  <c r="F197" i="11" s="1"/>
  <c r="H197" i="11" s="1"/>
  <c r="G197" i="11" l="1"/>
  <c r="C199" i="11"/>
  <c r="D198" i="11"/>
  <c r="E198" i="11" s="1"/>
  <c r="F198" i="11" s="1"/>
  <c r="G198" i="11" s="1"/>
  <c r="H198" i="11" l="1"/>
  <c r="C200" i="11"/>
  <c r="D199" i="11"/>
  <c r="E199" i="11" s="1"/>
  <c r="F199" i="11" s="1"/>
  <c r="H199" i="11" s="1"/>
  <c r="G199" i="11" l="1"/>
  <c r="D200" i="11"/>
  <c r="E200" i="11" s="1"/>
  <c r="F200" i="11" s="1"/>
  <c r="H200" i="11" s="1"/>
  <c r="C201" i="11"/>
  <c r="G200" i="11" l="1"/>
  <c r="D201" i="11"/>
  <c r="E201" i="11" s="1"/>
  <c r="F201" i="11" s="1"/>
  <c r="H201" i="11" s="1"/>
  <c r="C202" i="11"/>
  <c r="G201" i="11" l="1"/>
  <c r="D202" i="11"/>
  <c r="E202" i="11" s="1"/>
  <c r="F202" i="11" s="1"/>
  <c r="H202" i="11" s="1"/>
  <c r="C203" i="11"/>
  <c r="G202" i="11" l="1"/>
  <c r="D203" i="11"/>
  <c r="E203" i="11" s="1"/>
  <c r="F203" i="11" s="1"/>
  <c r="H203" i="11" s="1"/>
  <c r="C204" i="11"/>
  <c r="G203" i="11" l="1"/>
  <c r="D204" i="11"/>
  <c r="E204" i="11" s="1"/>
  <c r="F204" i="11" s="1"/>
  <c r="G204" i="11" s="1"/>
  <c r="C205" i="11"/>
  <c r="H204" i="11" l="1"/>
  <c r="D205" i="11"/>
  <c r="E205" i="11" s="1"/>
  <c r="F205" i="11" s="1"/>
  <c r="H205" i="11" s="1"/>
  <c r="C206" i="11"/>
  <c r="G205" i="11" l="1"/>
  <c r="D206" i="11"/>
  <c r="E206" i="11" s="1"/>
  <c r="F206" i="11" s="1"/>
  <c r="H206" i="11" s="1"/>
  <c r="C207" i="11"/>
  <c r="G206" i="11" l="1"/>
  <c r="D207" i="11"/>
  <c r="E207" i="11" s="1"/>
  <c r="F207" i="11" s="1"/>
  <c r="G207" i="11" s="1"/>
  <c r="C208" i="11"/>
  <c r="H207" i="11" l="1"/>
  <c r="D208" i="11"/>
  <c r="E208" i="11" s="1"/>
  <c r="F208" i="11" s="1"/>
  <c r="G208" i="11" s="1"/>
  <c r="C209" i="11"/>
  <c r="H208" i="11" l="1"/>
  <c r="D209" i="11"/>
  <c r="E209" i="11" s="1"/>
  <c r="F209" i="11" s="1"/>
  <c r="H209" i="11" s="1"/>
  <c r="C210" i="11"/>
  <c r="G209" i="11" l="1"/>
  <c r="D210" i="11"/>
  <c r="E210" i="11" s="1"/>
  <c r="F210" i="11" s="1"/>
  <c r="H210" i="11" s="1"/>
  <c r="C211" i="11"/>
  <c r="G210" i="11" l="1"/>
  <c r="D211" i="11"/>
  <c r="E211" i="11" s="1"/>
  <c r="F211" i="11" s="1"/>
  <c r="H211" i="11" s="1"/>
  <c r="C212" i="11"/>
  <c r="G211" i="11" l="1"/>
  <c r="D212" i="11"/>
  <c r="E212" i="11" s="1"/>
  <c r="F212" i="11" s="1"/>
  <c r="G212" i="11" s="1"/>
  <c r="C213" i="11"/>
  <c r="H212" i="11" l="1"/>
  <c r="D213" i="11"/>
  <c r="E213" i="11" s="1"/>
  <c r="F213" i="11" s="1"/>
  <c r="H213" i="11" s="1"/>
  <c r="C214" i="11"/>
  <c r="G213" i="11" l="1"/>
  <c r="D214" i="11"/>
  <c r="E214" i="11" s="1"/>
  <c r="F214" i="11" s="1"/>
  <c r="H214" i="11" s="1"/>
  <c r="C215" i="11"/>
  <c r="G214" i="11" l="1"/>
  <c r="D215" i="11"/>
  <c r="E215" i="11" s="1"/>
  <c r="F215" i="11" s="1"/>
  <c r="H215" i="11" s="1"/>
  <c r="C216" i="11"/>
  <c r="G215" i="11" l="1"/>
  <c r="D216" i="11"/>
  <c r="E216" i="11" s="1"/>
  <c r="F216" i="11" s="1"/>
  <c r="H216" i="11" s="1"/>
  <c r="C217" i="11"/>
  <c r="G216" i="11" l="1"/>
  <c r="D217" i="11"/>
  <c r="E217" i="11" s="1"/>
  <c r="F217" i="11" s="1"/>
  <c r="H217" i="11" s="1"/>
  <c r="C218" i="11"/>
  <c r="G217" i="11" l="1"/>
  <c r="D218" i="11"/>
  <c r="E218" i="11" s="1"/>
  <c r="F218" i="11" s="1"/>
  <c r="H218" i="11" s="1"/>
  <c r="C219" i="11"/>
  <c r="G218" i="11" l="1"/>
  <c r="D219" i="11"/>
  <c r="E219" i="11" s="1"/>
  <c r="F219" i="11" s="1"/>
  <c r="G219" i="11" s="1"/>
  <c r="C220" i="11"/>
  <c r="H219" i="11" l="1"/>
  <c r="D220" i="11"/>
  <c r="E220" i="11" s="1"/>
  <c r="F220" i="11" s="1"/>
  <c r="G220" i="11" s="1"/>
  <c r="C221" i="11"/>
  <c r="H220" i="11" l="1"/>
  <c r="D221" i="11"/>
  <c r="E221" i="11" s="1"/>
  <c r="F221" i="11" s="1"/>
  <c r="H221" i="11" s="1"/>
  <c r="C222" i="11"/>
  <c r="G221" i="11" l="1"/>
  <c r="D222" i="11"/>
  <c r="E222" i="11" s="1"/>
  <c r="F222" i="11" s="1"/>
  <c r="H222" i="11" s="1"/>
  <c r="C223" i="11"/>
  <c r="G222" i="11" l="1"/>
  <c r="D223" i="11"/>
  <c r="E223" i="11" s="1"/>
  <c r="F223" i="11" s="1"/>
  <c r="H223" i="11" s="1"/>
  <c r="C224" i="11"/>
  <c r="G223" i="11" l="1"/>
  <c r="D224" i="11"/>
  <c r="E224" i="11" s="1"/>
  <c r="F224" i="11" s="1"/>
  <c r="H224" i="11" s="1"/>
  <c r="C225" i="11"/>
  <c r="G224" i="11" l="1"/>
  <c r="D225" i="11"/>
  <c r="E225" i="11" s="1"/>
  <c r="F225" i="11" s="1"/>
  <c r="H225" i="11" s="1"/>
  <c r="C226" i="11"/>
  <c r="G225" i="11" l="1"/>
  <c r="D226" i="11"/>
  <c r="E226" i="11" s="1"/>
  <c r="F226" i="11" s="1"/>
  <c r="H226" i="11" s="1"/>
  <c r="C227" i="11"/>
  <c r="G226" i="11" l="1"/>
  <c r="D227" i="11"/>
  <c r="E227" i="11" s="1"/>
  <c r="F227" i="11" s="1"/>
  <c r="H227" i="11" s="1"/>
  <c r="C228" i="11"/>
  <c r="G227" i="11" l="1"/>
  <c r="D228" i="11"/>
  <c r="E228" i="11" s="1"/>
  <c r="F228" i="11" s="1"/>
  <c r="G228" i="11" s="1"/>
  <c r="C229" i="11"/>
  <c r="H228" i="11" l="1"/>
  <c r="D229" i="11"/>
  <c r="E229" i="11" s="1"/>
  <c r="F229" i="11" s="1"/>
  <c r="H229" i="11" s="1"/>
  <c r="C230" i="11"/>
  <c r="G229" i="11" l="1"/>
  <c r="D230" i="11"/>
  <c r="E230" i="11" s="1"/>
  <c r="F230" i="11" s="1"/>
  <c r="H230" i="11" s="1"/>
  <c r="C231" i="11"/>
  <c r="G230" i="11" l="1"/>
  <c r="D231" i="11"/>
  <c r="E231" i="11" s="1"/>
  <c r="F231" i="11" s="1"/>
  <c r="H231" i="11" s="1"/>
  <c r="C232" i="11"/>
  <c r="G231" i="11" l="1"/>
  <c r="D232" i="11"/>
  <c r="E232" i="11" s="1"/>
  <c r="F232" i="11" s="1"/>
  <c r="H232" i="11" s="1"/>
  <c r="C233" i="11"/>
  <c r="G232" i="11" l="1"/>
  <c r="D233" i="11"/>
  <c r="E233" i="11" s="1"/>
  <c r="F233" i="11" s="1"/>
  <c r="H233" i="11" s="1"/>
  <c r="C234" i="11"/>
  <c r="G233" i="11" l="1"/>
  <c r="D234" i="11"/>
  <c r="E234" i="11" s="1"/>
  <c r="F234" i="11" s="1"/>
  <c r="H234" i="11" s="1"/>
  <c r="C235" i="11"/>
  <c r="G234" i="11" l="1"/>
  <c r="D235" i="11"/>
  <c r="E235" i="11" s="1"/>
  <c r="F235" i="11" s="1"/>
  <c r="H235" i="11" s="1"/>
  <c r="C236" i="11"/>
  <c r="G235" i="11" l="1"/>
  <c r="D236" i="11"/>
  <c r="E236" i="11" s="1"/>
  <c r="F236" i="11" s="1"/>
  <c r="G236" i="11" s="1"/>
  <c r="C237" i="11"/>
  <c r="H236" i="11" l="1"/>
  <c r="D237" i="11"/>
  <c r="E237" i="11" s="1"/>
  <c r="F237" i="11" s="1"/>
  <c r="H237" i="11" s="1"/>
  <c r="C238" i="11"/>
  <c r="G237" i="11" l="1"/>
  <c r="D238" i="11"/>
  <c r="E238" i="11" s="1"/>
  <c r="F238" i="11" s="1"/>
  <c r="H238" i="11" s="1"/>
  <c r="C239" i="11"/>
  <c r="G238" i="11" l="1"/>
  <c r="D239" i="11"/>
  <c r="E239" i="11" s="1"/>
  <c r="F239" i="11" s="1"/>
  <c r="H239" i="11" s="1"/>
  <c r="C240" i="11"/>
  <c r="G239" i="11" l="1"/>
  <c r="D240" i="11"/>
  <c r="E240" i="11" s="1"/>
  <c r="F240" i="11" s="1"/>
  <c r="G240" i="11" s="1"/>
  <c r="C241" i="11"/>
  <c r="H240" i="11" l="1"/>
  <c r="D241" i="11"/>
  <c r="E241" i="11" s="1"/>
  <c r="F241" i="11" s="1"/>
  <c r="H241" i="11" s="1"/>
  <c r="C242" i="11"/>
  <c r="G241" i="11" l="1"/>
  <c r="D242" i="11"/>
  <c r="E242" i="11" s="1"/>
  <c r="F242" i="11" s="1"/>
  <c r="H242" i="11" s="1"/>
  <c r="C243" i="11"/>
  <c r="G242" i="11" l="1"/>
  <c r="D243" i="11"/>
  <c r="E243" i="11" s="1"/>
  <c r="F243" i="11" s="1"/>
  <c r="H243" i="11" s="1"/>
  <c r="C244" i="11"/>
  <c r="G243" i="11" l="1"/>
  <c r="D244" i="11"/>
  <c r="E244" i="11" s="1"/>
  <c r="F244" i="11" s="1"/>
  <c r="G244" i="11" s="1"/>
  <c r="C245" i="11"/>
  <c r="H244" i="11" l="1"/>
  <c r="D245" i="11"/>
  <c r="E245" i="11" s="1"/>
  <c r="F245" i="11" s="1"/>
  <c r="H245" i="11" s="1"/>
  <c r="C246" i="11"/>
  <c r="G245" i="11" l="1"/>
  <c r="D246" i="11"/>
  <c r="E246" i="11" s="1"/>
  <c r="F246" i="11" s="1"/>
  <c r="H246" i="11" s="1"/>
  <c r="C247" i="11"/>
  <c r="G246" i="11" l="1"/>
  <c r="D247" i="11"/>
  <c r="E247" i="11" s="1"/>
  <c r="F247" i="11" s="1"/>
  <c r="H247" i="11" s="1"/>
  <c r="C248" i="11"/>
  <c r="G247" i="11" l="1"/>
  <c r="D248" i="11"/>
  <c r="E248" i="11" s="1"/>
  <c r="F248" i="11" s="1"/>
  <c r="H248" i="11" s="1"/>
  <c r="C249" i="11"/>
  <c r="G248" i="11" l="1"/>
  <c r="D249" i="11"/>
  <c r="E249" i="11" s="1"/>
  <c r="F249" i="11" s="1"/>
  <c r="H249" i="11" s="1"/>
  <c r="C250" i="11"/>
  <c r="G249" i="11" l="1"/>
  <c r="D250" i="11"/>
  <c r="E250" i="11" s="1"/>
  <c r="F250" i="11" s="1"/>
  <c r="H250" i="11" s="1"/>
  <c r="C251" i="11"/>
  <c r="G250" i="11" l="1"/>
  <c r="D251" i="11"/>
  <c r="E251" i="11" s="1"/>
  <c r="F251" i="11" s="1"/>
  <c r="H251" i="11" s="1"/>
  <c r="C252" i="11"/>
  <c r="G251" i="11" l="1"/>
  <c r="D252" i="11"/>
  <c r="E252" i="11" s="1"/>
  <c r="F252" i="11" s="1"/>
  <c r="H252" i="11" s="1"/>
  <c r="C253" i="11"/>
  <c r="G252" i="11" l="1"/>
  <c r="D253" i="11"/>
  <c r="E253" i="11" s="1"/>
  <c r="F253" i="11" s="1"/>
  <c r="H253" i="11" s="1"/>
  <c r="C254" i="11"/>
  <c r="G253" i="11" l="1"/>
  <c r="D254" i="11"/>
  <c r="E254" i="11" s="1"/>
  <c r="F254" i="11" s="1"/>
  <c r="H254" i="11" s="1"/>
  <c r="C255" i="11"/>
  <c r="G254" i="11" l="1"/>
  <c r="D255" i="11"/>
  <c r="E255" i="11" s="1"/>
  <c r="F255" i="11" s="1"/>
  <c r="G255" i="11" s="1"/>
  <c r="C256" i="11"/>
  <c r="H255" i="11" l="1"/>
  <c r="D256" i="11"/>
  <c r="E256" i="11" s="1"/>
  <c r="F256" i="11" s="1"/>
  <c r="G256" i="11" s="1"/>
  <c r="C257" i="11"/>
  <c r="H256" i="11" l="1"/>
  <c r="D257" i="11"/>
  <c r="E257" i="11" s="1"/>
  <c r="F257" i="11" s="1"/>
  <c r="H257" i="11" s="1"/>
  <c r="C258" i="11"/>
  <c r="G257" i="11" l="1"/>
  <c r="C259" i="11"/>
  <c r="D258" i="11"/>
  <c r="E258" i="11" s="1"/>
  <c r="F258" i="11" s="1"/>
  <c r="H258" i="11" s="1"/>
  <c r="G258" i="11" l="1"/>
  <c r="D259" i="11"/>
  <c r="E259" i="11" s="1"/>
  <c r="F259" i="11" s="1"/>
  <c r="H259" i="11" s="1"/>
  <c r="C260" i="11"/>
  <c r="G259" i="11" l="1"/>
  <c r="C261" i="11"/>
  <c r="D260" i="11"/>
  <c r="E260" i="11" s="1"/>
  <c r="F260" i="11" s="1"/>
  <c r="G260" i="11" s="1"/>
  <c r="H260" i="11" l="1"/>
  <c r="D261" i="11"/>
  <c r="E261" i="11" s="1"/>
  <c r="F261" i="11" s="1"/>
  <c r="H261" i="11" s="1"/>
  <c r="C262" i="11"/>
  <c r="G261" i="11" l="1"/>
  <c r="C263" i="11"/>
  <c r="D262" i="11"/>
  <c r="E262" i="11" s="1"/>
  <c r="F262" i="11" s="1"/>
  <c r="H262" i="11" s="1"/>
  <c r="G262" i="11" l="1"/>
  <c r="D263" i="11"/>
  <c r="E263" i="11" s="1"/>
  <c r="F263" i="11" s="1"/>
  <c r="H263" i="11" s="1"/>
  <c r="C264" i="11"/>
  <c r="G263" i="11" l="1"/>
  <c r="C265" i="11"/>
  <c r="D264" i="11"/>
  <c r="E264" i="11" s="1"/>
  <c r="F264" i="11" s="1"/>
  <c r="H264" i="11" s="1"/>
  <c r="G264" i="11" l="1"/>
  <c r="D265" i="11"/>
  <c r="E265" i="11" s="1"/>
  <c r="F265" i="11" s="1"/>
  <c r="H265" i="11" s="1"/>
  <c r="C266" i="11"/>
  <c r="G265" i="11" l="1"/>
  <c r="C267" i="11"/>
  <c r="D266" i="11"/>
  <c r="E266" i="11" s="1"/>
  <c r="F266" i="11" s="1"/>
  <c r="G266" i="11" s="1"/>
  <c r="H266" i="11" l="1"/>
  <c r="D267" i="11"/>
  <c r="E267" i="11" s="1"/>
  <c r="F267" i="11" s="1"/>
  <c r="H267" i="11" s="1"/>
  <c r="C268" i="11"/>
  <c r="G267" i="11" l="1"/>
  <c r="C269" i="11"/>
  <c r="D268" i="11"/>
  <c r="E268" i="11" s="1"/>
  <c r="F268" i="11" s="1"/>
  <c r="G268" i="11" s="1"/>
  <c r="H268" i="11" l="1"/>
  <c r="D269" i="11"/>
  <c r="E269" i="11" s="1"/>
  <c r="F269" i="11" s="1"/>
  <c r="H269" i="11" s="1"/>
  <c r="C270" i="11"/>
  <c r="G269" i="11" l="1"/>
  <c r="D270" i="11"/>
  <c r="E270" i="11" s="1"/>
  <c r="K4" i="11" l="1"/>
  <c r="F270" i="11"/>
  <c r="H270" i="11" l="1"/>
  <c r="G270" i="11"/>
</calcChain>
</file>

<file path=xl/sharedStrings.xml><?xml version="1.0" encoding="utf-8"?>
<sst xmlns="http://schemas.openxmlformats.org/spreadsheetml/2006/main" count="134" uniqueCount="83">
  <si>
    <t>day</t>
  </si>
  <si>
    <t>Day</t>
  </si>
  <si>
    <t>Mean</t>
  </si>
  <si>
    <t>Standard Error</t>
  </si>
  <si>
    <t>Median</t>
  </si>
  <si>
    <t>Standard Deviation</t>
  </si>
  <si>
    <t>Range</t>
  </si>
  <si>
    <t>Minimum</t>
  </si>
  <si>
    <t>Maximum</t>
  </si>
  <si>
    <t>Count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</si>
  <si>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</si>
  <si>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</si>
  <si>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</si>
  <si>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</si>
  <si>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</si>
  <si>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</si>
  <si>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</si>
  <si>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</si>
  <si>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</si>
  <si>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</si>
  <si>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</si>
  <si>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</si>
  <si>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</si>
  <si>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</si>
  <si>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</si>
  <si>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</si>
  <si>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</si>
  <si>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</si>
  <si>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</si>
  <si>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</si>
  <si>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</si>
  <si>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</si>
  <si>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At</t>
  </si>
  <si>
    <t>Ft</t>
  </si>
  <si>
    <t>|E|</t>
  </si>
  <si>
    <t>MAD</t>
  </si>
  <si>
    <t>Station 1</t>
  </si>
  <si>
    <t>set1</t>
  </si>
  <si>
    <t>daily average job lead time</t>
  </si>
  <si>
    <t>Rp1=</t>
  </si>
  <si>
    <t>Rp2=</t>
  </si>
  <si>
    <t>Rp3</t>
  </si>
  <si>
    <t>Station 2</t>
  </si>
  <si>
    <t>Station 3</t>
  </si>
  <si>
    <t>Input</t>
  </si>
  <si>
    <t>Output</t>
  </si>
  <si>
    <t>SUM-In</t>
  </si>
  <si>
    <t>SUM-Out</t>
  </si>
  <si>
    <t>T=</t>
  </si>
  <si>
    <t>Max</t>
  </si>
  <si>
    <t>Min</t>
  </si>
  <si>
    <t>StdDev</t>
  </si>
  <si>
    <t>CV</t>
  </si>
  <si>
    <t>90%CM</t>
  </si>
  <si>
    <t>Inventory</t>
  </si>
  <si>
    <t>Yhat (Reg)</t>
  </si>
  <si>
    <t>Ft (ES)</t>
  </si>
  <si>
    <t>What are the standard deviation of forecast?</t>
  </si>
  <si>
    <t>What is the optimal alpha value?</t>
  </si>
  <si>
    <t>R=</t>
  </si>
  <si>
    <t>Rp</t>
  </si>
  <si>
    <t>Frequency</t>
  </si>
  <si>
    <t>95%CM</t>
  </si>
  <si>
    <t xml:space="preserve">Use the following data. Prepare a similar graph for  exponential smoothing. </t>
  </si>
  <si>
    <t>What is your forecast for the next period?</t>
  </si>
  <si>
    <t>What is your standard deviation of forecast for the next period?</t>
  </si>
  <si>
    <t>E=At-Ft</t>
  </si>
  <si>
    <t>MAD=AVE(|E|)</t>
  </si>
  <si>
    <t>SFE</t>
  </si>
  <si>
    <t>TS=SFE/MAD</t>
  </si>
  <si>
    <t>Draw</t>
  </si>
  <si>
    <t>graph.</t>
  </si>
  <si>
    <t>Assume original value of alpha = 0.3.</t>
  </si>
  <si>
    <t>Compute MAD for all periods including the last period using the optimal alpha value.</t>
  </si>
  <si>
    <t xml:space="preserve">Draw the </t>
  </si>
  <si>
    <t xml:space="preserve">Tracking Signal </t>
  </si>
  <si>
    <t>Actual vs. Forecast</t>
  </si>
  <si>
    <t>Compute the coefficient of determination.</t>
  </si>
  <si>
    <t>Use excel function to replace as much as of the fixed statistics by dynamic statistics.</t>
  </si>
  <si>
    <t>What are your forecasts for period 51?</t>
  </si>
  <si>
    <t>UCL</t>
  </si>
  <si>
    <t>LCL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</si>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</sst>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C00000"/>
      <name val="Book Antiqua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19" fillId="36" borderId="18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17" xfId="0" applyFont="1" applyFill="1" applyBorder="1" applyAlignment="1">
      <alignment horizontal="center"/>
    </xf>
    <xf numFmtId="0" fontId="19" fillId="36" borderId="12" xfId="0" applyFont="1" applyFill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37" borderId="0" xfId="0" applyFont="1" applyFill="1" applyBorder="1" applyAlignment="1">
      <alignment horizontal="center"/>
    </xf>
    <xf numFmtId="0" fontId="19" fillId="35" borderId="20" xfId="0" applyFont="1" applyFill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9" fillId="37" borderId="10" xfId="0" applyFont="1" applyFill="1" applyBorder="1" applyAlignment="1">
      <alignment horizontal="center"/>
    </xf>
    <xf numFmtId="0" fontId="19" fillId="35" borderId="21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8" borderId="15" xfId="0" applyFont="1" applyFill="1" applyBorder="1" applyAlignment="1">
      <alignment horizontal="center"/>
    </xf>
    <xf numFmtId="0" fontId="19" fillId="38" borderId="16" xfId="0" applyFont="1" applyFill="1" applyBorder="1" applyAlignment="1">
      <alignment horizontal="center"/>
    </xf>
    <xf numFmtId="0" fontId="19" fillId="36" borderId="15" xfId="0" applyFont="1" applyFill="1" applyBorder="1" applyAlignment="1">
      <alignment horizontal="center"/>
    </xf>
    <xf numFmtId="0" fontId="19" fillId="36" borderId="16" xfId="0" applyFont="1" applyFill="1" applyBorder="1" applyAlignment="1">
      <alignment horizontal="center"/>
    </xf>
    <xf numFmtId="0" fontId="19" fillId="0" borderId="17" xfId="0" applyFont="1" applyBorder="1"/>
    <xf numFmtId="0" fontId="19" fillId="34" borderId="12" xfId="0" applyFont="1" applyFill="1" applyBorder="1" applyAlignment="1">
      <alignment horizontal="center"/>
    </xf>
    <xf numFmtId="0" fontId="19" fillId="37" borderId="22" xfId="0" applyFont="1" applyFill="1" applyBorder="1" applyAlignment="1">
      <alignment horizontal="center"/>
    </xf>
    <xf numFmtId="0" fontId="19" fillId="38" borderId="12" xfId="0" applyFont="1" applyFill="1" applyBorder="1" applyAlignment="1">
      <alignment horizontal="center"/>
    </xf>
    <xf numFmtId="0" fontId="19" fillId="35" borderId="2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left"/>
    </xf>
    <xf numFmtId="165" fontId="19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right"/>
    </xf>
    <xf numFmtId="0" fontId="19" fillId="34" borderId="18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Fill="1" applyBorder="1" applyAlignment="1"/>
    <xf numFmtId="0" fontId="19" fillId="0" borderId="12" xfId="0" applyFont="1" applyBorder="1"/>
    <xf numFmtId="2" fontId="19" fillId="0" borderId="0" xfId="0" applyNumberFormat="1" applyFont="1"/>
    <xf numFmtId="0" fontId="19" fillId="0" borderId="13" xfId="0" applyFont="1" applyFill="1" applyBorder="1" applyAlignment="1"/>
    <xf numFmtId="0" fontId="19" fillId="0" borderId="15" xfId="0" applyFont="1" applyBorder="1"/>
    <xf numFmtId="0" fontId="19" fillId="0" borderId="14" xfId="0" applyFont="1" applyFill="1" applyBorder="1" applyAlignment="1"/>
    <xf numFmtId="0" fontId="19" fillId="0" borderId="16" xfId="0" applyFont="1" applyBorder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2" fontId="22" fillId="33" borderId="12" xfId="0" applyNumberFormat="1" applyFont="1" applyFill="1" applyBorder="1" applyAlignment="1">
      <alignment horizontal="center"/>
    </xf>
    <xf numFmtId="165" fontId="22" fillId="33" borderId="12" xfId="0" applyNumberFormat="1" applyFont="1" applyFill="1" applyBorder="1" applyAlignment="1">
      <alignment horizontal="center"/>
    </xf>
    <xf numFmtId="2" fontId="21" fillId="0" borderId="0" xfId="0" applyNumberFormat="1" applyFont="1" applyAlignment="1">
      <alignment horizontal="center"/>
    </xf>
    <xf numFmtId="2" fontId="0" fillId="33" borderId="12" xfId="0" applyNumberFormat="1" applyFill="1" applyBorder="1" applyAlignment="1">
      <alignment horizontal="center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19" fillId="0" borderId="0" xfId="0" applyNumberFormat="1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'1.ForcES'!$C$7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'1.ForcES'!$B$10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E-4997-8E46-A852677B46B7}"/>
            </c:ext>
          </c:extLst>
        </c:ser>
        <c:ser>
          <c:idx val="1"/>
          <c:order val="1"/>
          <c:tx>
            <c:strRef>
              <c:f>'1.ForcES'!$C$10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E-4997-8E46-A852677B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87200"/>
        <c:axId val="279987528"/>
      </c:scatterChart>
      <c:valAx>
        <c:axId val="279987200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528"/>
        <c:crosses val="autoZero"/>
        <c:crossBetween val="midCat"/>
      </c:valAx>
      <c:valAx>
        <c:axId val="27998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'1.ForcES'!$D$8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'1.ForcES'!$H$11:$H$52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1-41A1-96FE-3667012FAD6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7-4B1F-977C-B5A65AB18DC4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7-4B1F-977C-B5A65AB1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72032"/>
        <c:axId val="673772360"/>
      </c:scatterChart>
      <c:valAx>
        <c:axId val="67377203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3772360"/>
        <c:crosses val="autoZero"/>
        <c:crossBetween val="midCat"/>
      </c:valAx>
      <c:valAx>
        <c:axId val="67377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77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'1b.ForcReg'!$B$6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'1b.ForcReg'!$B$7:$B$48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F29-AAC4-F0076BDD94DA}"/>
            </c:ext>
          </c:extLst>
        </c:ser>
        <c:ser>
          <c:idx val="1"/>
          <c:order val="1"/>
          <c:tx>
            <c:strRef>
              <c:f>'1b.ForcReg'!$C$6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'1b.ForcReg'!$C$7:$C$48</c:f>
              <c:numCache>
                <c:formatCode>0.00</c:formatCode>
                <c:ptCount val="42"/>
                <c:pt idx="0">
                  <c:v>1.3222591362126246</c:v>
                </c:pt>
                <c:pt idx="1">
                  <c:v>1.3727412689409286</c:v>
                </c:pt>
                <c:pt idx="2">
                  <c:v>1.4232234016692327</c:v>
                </c:pt>
                <c:pt idx="3">
                  <c:v>1.4737055343975367</c:v>
                </c:pt>
                <c:pt idx="4">
                  <c:v>1.5241876671258408</c:v>
                </c:pt>
                <c:pt idx="5">
                  <c:v>1.5746697998541448</c:v>
                </c:pt>
                <c:pt idx="6">
                  <c:v>1.6251519325824488</c:v>
                </c:pt>
                <c:pt idx="7">
                  <c:v>1.6756340653107529</c:v>
                </c:pt>
                <c:pt idx="8">
                  <c:v>1.7261161980390569</c:v>
                </c:pt>
                <c:pt idx="9">
                  <c:v>1.776598330767361</c:v>
                </c:pt>
                <c:pt idx="10">
                  <c:v>1.827080463495665</c:v>
                </c:pt>
                <c:pt idx="11">
                  <c:v>1.8775625962239688</c:v>
                </c:pt>
                <c:pt idx="12">
                  <c:v>1.9280447289522729</c:v>
                </c:pt>
                <c:pt idx="13">
                  <c:v>1.9785268616805769</c:v>
                </c:pt>
                <c:pt idx="14">
                  <c:v>2.0290089944088807</c:v>
                </c:pt>
                <c:pt idx="15">
                  <c:v>2.0794911271371852</c:v>
                </c:pt>
                <c:pt idx="16">
                  <c:v>2.1299732598654888</c:v>
                </c:pt>
                <c:pt idx="17">
                  <c:v>2.1804553925937933</c:v>
                </c:pt>
                <c:pt idx="18">
                  <c:v>2.2309375253220969</c:v>
                </c:pt>
                <c:pt idx="19">
                  <c:v>2.2814196580504014</c:v>
                </c:pt>
                <c:pt idx="20">
                  <c:v>2.331901790778705</c:v>
                </c:pt>
                <c:pt idx="21">
                  <c:v>2.3823839235070094</c:v>
                </c:pt>
                <c:pt idx="22">
                  <c:v>2.432866056235313</c:v>
                </c:pt>
                <c:pt idx="23">
                  <c:v>2.4833481889636171</c:v>
                </c:pt>
                <c:pt idx="24">
                  <c:v>2.5338303216919211</c:v>
                </c:pt>
                <c:pt idx="25">
                  <c:v>2.5843124544202252</c:v>
                </c:pt>
                <c:pt idx="26">
                  <c:v>2.6347945871485292</c:v>
                </c:pt>
                <c:pt idx="27">
                  <c:v>2.6852767198768333</c:v>
                </c:pt>
                <c:pt idx="28">
                  <c:v>2.7357588526051373</c:v>
                </c:pt>
                <c:pt idx="29">
                  <c:v>2.7862409853334413</c:v>
                </c:pt>
                <c:pt idx="30">
                  <c:v>2.8367231180617454</c:v>
                </c:pt>
                <c:pt idx="31">
                  <c:v>2.8872052507900494</c:v>
                </c:pt>
                <c:pt idx="32">
                  <c:v>2.9376873835183535</c:v>
                </c:pt>
                <c:pt idx="33">
                  <c:v>2.9881695162466575</c:v>
                </c:pt>
                <c:pt idx="34">
                  <c:v>3.0386516489749615</c:v>
                </c:pt>
                <c:pt idx="35">
                  <c:v>3.0891337817032656</c:v>
                </c:pt>
                <c:pt idx="36">
                  <c:v>3.1396159144315696</c:v>
                </c:pt>
                <c:pt idx="37">
                  <c:v>3.1900980471598737</c:v>
                </c:pt>
                <c:pt idx="38">
                  <c:v>3.2405801798881777</c:v>
                </c:pt>
                <c:pt idx="39">
                  <c:v>3.2910623126164817</c:v>
                </c:pt>
                <c:pt idx="40">
                  <c:v>3.3415444453447858</c:v>
                </c:pt>
                <c:pt idx="41">
                  <c:v>3.3920265780730898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F29-AAC4-F0076BDD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74080"/>
        <c:axId val="664169816"/>
      </c:scatterChart>
      <c:valAx>
        <c:axId val="6641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69816"/>
        <c:crosses val="autoZero"/>
        <c:crossBetween val="midCat"/>
      </c:valAx>
      <c:valAx>
        <c:axId val="66416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'6.ManyDays'!$B$1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cat>
            <c:numRef>
              <c:f>'6.ManyDays'!$A$3:$A$270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'6.ManyDays'!$B$3:$B$270</c:f>
              <c:numCache>
                <c:formatCode>General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8</c:v>
                </c:pt>
                <c:pt idx="64">
                  <c:v>2</c:v>
                </c:pt>
                <c:pt idx="65">
                  <c:v>9</c:v>
                </c:pt>
                <c:pt idx="66">
                  <c:v>6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9</c:v>
                </c:pt>
                <c:pt idx="71">
                  <c:v>5</c:v>
                </c:pt>
                <c:pt idx="72">
                  <c:v>5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11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8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9</c:v>
                </c:pt>
                <c:pt idx="90">
                  <c:v>9</c:v>
                </c:pt>
                <c:pt idx="91">
                  <c:v>4</c:v>
                </c:pt>
                <c:pt idx="92">
                  <c:v>5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8</c:v>
                </c:pt>
                <c:pt idx="98">
                  <c:v>10</c:v>
                </c:pt>
                <c:pt idx="99">
                  <c:v>7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4</c:v>
                </c:pt>
                <c:pt idx="112">
                  <c:v>5</c:v>
                </c:pt>
                <c:pt idx="113">
                  <c:v>4</c:v>
                </c:pt>
                <c:pt idx="114">
                  <c:v>2</c:v>
                </c:pt>
                <c:pt idx="115">
                  <c:v>8</c:v>
                </c:pt>
                <c:pt idx="116">
                  <c:v>3</c:v>
                </c:pt>
                <c:pt idx="117">
                  <c:v>6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3</c:v>
                </c:pt>
                <c:pt idx="123">
                  <c:v>6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2</c:v>
                </c:pt>
                <c:pt idx="128">
                  <c:v>6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5</c:v>
                </c:pt>
                <c:pt idx="140">
                  <c:v>4</c:v>
                </c:pt>
                <c:pt idx="141">
                  <c:v>4</c:v>
                </c:pt>
                <c:pt idx="142">
                  <c:v>6</c:v>
                </c:pt>
                <c:pt idx="143">
                  <c:v>4</c:v>
                </c:pt>
                <c:pt idx="144">
                  <c:v>4</c:v>
                </c:pt>
                <c:pt idx="145">
                  <c:v>6</c:v>
                </c:pt>
                <c:pt idx="146">
                  <c:v>4</c:v>
                </c:pt>
                <c:pt idx="147">
                  <c:v>5</c:v>
                </c:pt>
                <c:pt idx="148">
                  <c:v>4</c:v>
                </c:pt>
                <c:pt idx="149">
                  <c:v>4</c:v>
                </c:pt>
                <c:pt idx="150">
                  <c:v>5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5</c:v>
                </c:pt>
                <c:pt idx="158">
                  <c:v>4</c:v>
                </c:pt>
                <c:pt idx="159">
                  <c:v>5</c:v>
                </c:pt>
                <c:pt idx="160">
                  <c:v>5</c:v>
                </c:pt>
                <c:pt idx="161">
                  <c:v>4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6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4</c:v>
                </c:pt>
                <c:pt idx="182">
                  <c:v>5</c:v>
                </c:pt>
                <c:pt idx="183">
                  <c:v>5</c:v>
                </c:pt>
                <c:pt idx="184">
                  <c:v>4</c:v>
                </c:pt>
                <c:pt idx="185">
                  <c:v>5</c:v>
                </c:pt>
                <c:pt idx="186">
                  <c:v>3</c:v>
                </c:pt>
                <c:pt idx="187">
                  <c:v>6</c:v>
                </c:pt>
                <c:pt idx="188">
                  <c:v>5</c:v>
                </c:pt>
                <c:pt idx="189">
                  <c:v>3</c:v>
                </c:pt>
                <c:pt idx="190">
                  <c:v>5</c:v>
                </c:pt>
                <c:pt idx="191">
                  <c:v>3</c:v>
                </c:pt>
                <c:pt idx="192">
                  <c:v>7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4</c:v>
                </c:pt>
                <c:pt idx="197">
                  <c:v>6</c:v>
                </c:pt>
                <c:pt idx="198">
                  <c:v>2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6</c:v>
                </c:pt>
                <c:pt idx="205">
                  <c:v>3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3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6</c:v>
                </c:pt>
                <c:pt idx="221">
                  <c:v>5</c:v>
                </c:pt>
                <c:pt idx="222">
                  <c:v>4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1</c:v>
                </c:pt>
                <c:pt idx="234">
                  <c:v>7</c:v>
                </c:pt>
                <c:pt idx="235">
                  <c:v>4</c:v>
                </c:pt>
                <c:pt idx="236">
                  <c:v>3</c:v>
                </c:pt>
                <c:pt idx="237">
                  <c:v>5</c:v>
                </c:pt>
                <c:pt idx="238">
                  <c:v>6</c:v>
                </c:pt>
                <c:pt idx="239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7</c:v>
                </c:pt>
                <c:pt idx="244">
                  <c:v>1</c:v>
                </c:pt>
                <c:pt idx="245">
                  <c:v>6</c:v>
                </c:pt>
                <c:pt idx="246">
                  <c:v>5</c:v>
                </c:pt>
                <c:pt idx="247">
                  <c:v>6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3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2</c:v>
                </c:pt>
                <c:pt idx="264">
                  <c:v>0</c:v>
                </c:pt>
                <c:pt idx="265">
                  <c:v>3</c:v>
                </c:pt>
                <c:pt idx="266">
                  <c:v>2</c:v>
                </c:pt>
                <c:pt idx="2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D70-AAFA-47BF61005BBD}"/>
            </c:ext>
          </c:extLst>
        </c:ser>
        <c:ser>
          <c:idx val="1"/>
          <c:order val="1"/>
          <c:tx>
            <c:strRef>
              <c:f>'6.ManyDays'!$C$1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'6.ManyDays'!$A$3:$A$270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'6.ManyDays'!$C$3:$C$270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1.8243428396592374</c:v>
                </c:pt>
                <c:pt idx="4">
                  <c:v>1.5038839569566926</c:v>
                </c:pt>
                <c:pt idx="5">
                  <c:v>1.5910302922771755</c:v>
                </c:pt>
                <c:pt idx="6">
                  <c:v>1.4872115894603959</c:v>
                </c:pt>
                <c:pt idx="7">
                  <c:v>1.2259722248299108</c:v>
                </c:pt>
                <c:pt idx="8">
                  <c:v>1.0106214251596417</c:v>
                </c:pt>
                <c:pt idx="9">
                  <c:v>1.3600700164588524</c:v>
                </c:pt>
                <c:pt idx="10">
                  <c:v>1.8237926208661266</c:v>
                </c:pt>
                <c:pt idx="11">
                  <c:v>1.5034303880343458</c:v>
                </c:pt>
                <c:pt idx="12">
                  <c:v>1.4149992356429844</c:v>
                </c:pt>
                <c:pt idx="13">
                  <c:v>1.6934159690478761</c:v>
                </c:pt>
                <c:pt idx="14">
                  <c:v>1.9229268096715133</c:v>
                </c:pt>
                <c:pt idx="15">
                  <c:v>1.9364652674230185</c:v>
                </c:pt>
                <c:pt idx="16">
                  <c:v>1.7719684377897382</c:v>
                </c:pt>
                <c:pt idx="17">
                  <c:v>2.5146524558387116</c:v>
                </c:pt>
                <c:pt idx="18">
                  <c:v>2.2485929065429211</c:v>
                </c:pt>
                <c:pt idx="19">
                  <c:v>2.2049257824987349</c:v>
                </c:pt>
                <c:pt idx="20">
                  <c:v>1.9932719411236357</c:v>
                </c:pt>
                <c:pt idx="21">
                  <c:v>1.9944537728404632</c:v>
                </c:pt>
                <c:pt idx="22">
                  <c:v>2.1710851676946752</c:v>
                </c:pt>
                <c:pt idx="23">
                  <c:v>2.3166899933017682</c:v>
                </c:pt>
                <c:pt idx="24">
                  <c:v>2.4367182887108072</c:v>
                </c:pt>
                <c:pt idx="25">
                  <c:v>2.5356627545877521</c:v>
                </c:pt>
                <c:pt idx="26">
                  <c:v>2.9685412372388447</c:v>
                </c:pt>
                <c:pt idx="27">
                  <c:v>3.1497243545140656</c:v>
                </c:pt>
                <c:pt idx="28">
                  <c:v>2.9477670392255084</c:v>
                </c:pt>
                <c:pt idx="29">
                  <c:v>2.6056278121098209</c:v>
                </c:pt>
                <c:pt idx="30">
                  <c:v>2.4992449504112209</c:v>
                </c:pt>
                <c:pt idx="31">
                  <c:v>2.411549000107521</c:v>
                </c:pt>
                <c:pt idx="32">
                  <c:v>3.2175432731113669</c:v>
                </c:pt>
                <c:pt idx="33">
                  <c:v>2.6523587584831012</c:v>
                </c:pt>
                <c:pt idx="34">
                  <c:v>2.7134244317852967</c:v>
                </c:pt>
                <c:pt idx="35">
                  <c:v>2.4124491616394068</c:v>
                </c:pt>
                <c:pt idx="36">
                  <c:v>2.8669709941431885</c:v>
                </c:pt>
                <c:pt idx="37">
                  <c:v>2.7146813312141882</c:v>
                </c:pt>
                <c:pt idx="38">
                  <c:v>2.2378281173430228</c:v>
                </c:pt>
                <c:pt idx="39">
                  <c:v>2.7230233866236455</c:v>
                </c:pt>
                <c:pt idx="40">
                  <c:v>3.1229906326916623</c:v>
                </c:pt>
                <c:pt idx="41">
                  <c:v>2.7500721267230057</c:v>
                </c:pt>
                <c:pt idx="42">
                  <c:v>3.1452880679143735</c:v>
                </c:pt>
                <c:pt idx="43">
                  <c:v>3.6467386594954272</c:v>
                </c:pt>
                <c:pt idx="44">
                  <c:v>3.7087915434266319</c:v>
                </c:pt>
                <c:pt idx="45">
                  <c:v>3.4086300732940007</c:v>
                </c:pt>
                <c:pt idx="46">
                  <c:v>3.3368512749893386</c:v>
                </c:pt>
                <c:pt idx="47">
                  <c:v>3.4533380969083085</c:v>
                </c:pt>
                <c:pt idx="48">
                  <c:v>3.0223916934495842</c:v>
                </c:pt>
                <c:pt idx="49">
                  <c:v>3.0184584321630092</c:v>
                </c:pt>
                <c:pt idx="50">
                  <c:v>3.0152160763849123</c:v>
                </c:pt>
                <c:pt idx="51">
                  <c:v>3.0125432636156106</c:v>
                </c:pt>
                <c:pt idx="52">
                  <c:v>3.5373114305697753</c:v>
                </c:pt>
                <c:pt idx="53">
                  <c:v>4.4968717925018318</c:v>
                </c:pt>
                <c:pt idx="54">
                  <c:v>4.585249864718298</c:v>
                </c:pt>
                <c:pt idx="55">
                  <c:v>4.6581036957328292</c:v>
                </c:pt>
                <c:pt idx="56">
                  <c:v>4.1911887486491146</c:v>
                </c:pt>
                <c:pt idx="57">
                  <c:v>4.3332622363130699</c:v>
                </c:pt>
                <c:pt idx="58">
                  <c:v>4.274722338233504</c:v>
                </c:pt>
                <c:pt idx="59">
                  <c:v>4.4021225527579952</c:v>
                </c:pt>
                <c:pt idx="60">
                  <c:v>4.5071440073723101</c:v>
                </c:pt>
                <c:pt idx="61">
                  <c:v>4.2424033708126929</c:v>
                </c:pt>
                <c:pt idx="62">
                  <c:v>4.5511378037202315</c:v>
                </c:pt>
                <c:pt idx="63">
                  <c:v>4.6299836625030535</c:v>
                </c:pt>
                <c:pt idx="64">
                  <c:v>5.2219511626497441</c:v>
                </c:pt>
                <c:pt idx="65">
                  <c:v>4.6559923706620712</c:v>
                </c:pt>
                <c:pt idx="66">
                  <c:v>5.4190484153301801</c:v>
                </c:pt>
                <c:pt idx="67">
                  <c:v>5.5210967209887469</c:v>
                </c:pt>
                <c:pt idx="68">
                  <c:v>5.6052195110577436</c:v>
                </c:pt>
                <c:pt idx="69">
                  <c:v>5.1475940496809907</c:v>
                </c:pt>
                <c:pt idx="70">
                  <c:v>5.4729824187123599</c:v>
                </c:pt>
                <c:pt idx="71">
                  <c:v>6.0925283115132922</c:v>
                </c:pt>
                <c:pt idx="72">
                  <c:v>5.9006178907209792</c:v>
                </c:pt>
                <c:pt idx="73">
                  <c:v>5.7424179094848453</c:v>
                </c:pt>
                <c:pt idx="74">
                  <c:v>6.1389783687408999</c:v>
                </c:pt>
                <c:pt idx="75">
                  <c:v>6.114565823139082</c:v>
                </c:pt>
                <c:pt idx="76">
                  <c:v>5.7431271952928435</c:v>
                </c:pt>
                <c:pt idx="77">
                  <c:v>6.6665345444402835</c:v>
                </c:pt>
                <c:pt idx="78">
                  <c:v>6.5494529790948794</c:v>
                </c:pt>
                <c:pt idx="79">
                  <c:v>6.804251949727826</c:v>
                </c:pt>
                <c:pt idx="80">
                  <c:v>6.6629793360401139</c:v>
                </c:pt>
                <c:pt idx="81">
                  <c:v>6.1952079478251783</c:v>
                </c:pt>
                <c:pt idx="82">
                  <c:v>6.6878897550565481</c:v>
                </c:pt>
                <c:pt idx="83">
                  <c:v>6.9183713147373371</c:v>
                </c:pt>
                <c:pt idx="84">
                  <c:v>6.9327099777929266</c:v>
                </c:pt>
                <c:pt idx="85">
                  <c:v>6.768872791672325</c:v>
                </c:pt>
                <c:pt idx="86">
                  <c:v>6.9851291011054153</c:v>
                </c:pt>
                <c:pt idx="87">
                  <c:v>6.4607697999546652</c:v>
                </c:pt>
                <c:pt idx="88">
                  <c:v>7.6094324077091864</c:v>
                </c:pt>
                <c:pt idx="89">
                  <c:v>7.5023812415513573</c:v>
                </c:pt>
                <c:pt idx="90">
                  <c:v>7.7654486999335051</c:v>
                </c:pt>
                <c:pt idx="91">
                  <c:v>7.9823064755981825</c:v>
                </c:pt>
                <c:pt idx="92">
                  <c:v>7.2827858284879756</c:v>
                </c:pt>
                <c:pt idx="93">
                  <c:v>6.881798152189643</c:v>
                </c:pt>
                <c:pt idx="94">
                  <c:v>7.6051897944860922</c:v>
                </c:pt>
                <c:pt idx="95">
                  <c:v>7.6745410340602183</c:v>
                </c:pt>
                <c:pt idx="96">
                  <c:v>7.907367392165404</c:v>
                </c:pt>
                <c:pt idx="97">
                  <c:v>7.0453531713087756</c:v>
                </c:pt>
                <c:pt idx="98">
                  <c:v>7.2130437223649908</c:v>
                </c:pt>
                <c:pt idx="99">
                  <c:v>7.7025925480882185</c:v>
                </c:pt>
                <c:pt idx="100">
                  <c:v>7.5791771362144615</c:v>
                </c:pt>
                <c:pt idx="101">
                  <c:v>7.4774405251327343</c:v>
                </c:pt>
                <c:pt idx="102">
                  <c:v>6.8666031972340278</c:v>
                </c:pt>
                <c:pt idx="103">
                  <c:v>6.1874066594433854</c:v>
                </c:pt>
                <c:pt idx="104">
                  <c:v>6.1544873378166116</c:v>
                </c:pt>
                <c:pt idx="105">
                  <c:v>5.776036210065616</c:v>
                </c:pt>
                <c:pt idx="106">
                  <c:v>5.6397198930838828</c:v>
                </c:pt>
                <c:pt idx="107">
                  <c:v>5.5273485132512725</c:v>
                </c:pt>
                <c:pt idx="108">
                  <c:v>5.434715970903631</c:v>
                </c:pt>
                <c:pt idx="109">
                  <c:v>5.182697837559159</c:v>
                </c:pt>
                <c:pt idx="110">
                  <c:v>5.1506056542131198</c:v>
                </c:pt>
                <c:pt idx="111">
                  <c:v>4.9484935323220176</c:v>
                </c:pt>
                <c:pt idx="112">
                  <c:v>4.7818838518327524</c:v>
                </c:pt>
                <c:pt idx="113">
                  <c:v>4.8201975150442768</c:v>
                </c:pt>
                <c:pt idx="114">
                  <c:v>4.676123948633049</c:v>
                </c:pt>
                <c:pt idx="115">
                  <c:v>4.2060436150962586</c:v>
                </c:pt>
                <c:pt idx="116">
                  <c:v>4.8724792201251557</c:v>
                </c:pt>
                <c:pt idx="117">
                  <c:v>4.5435648375208855</c:v>
                </c:pt>
                <c:pt idx="118">
                  <c:v>4.7993981023824039</c:v>
                </c:pt>
                <c:pt idx="119">
                  <c:v>4.6589781017361167</c:v>
                </c:pt>
                <c:pt idx="120">
                  <c:v>4.5432238796584041</c:v>
                </c:pt>
                <c:pt idx="121">
                  <c:v>4.6234598758690799</c:v>
                </c:pt>
                <c:pt idx="122">
                  <c:v>4.6896018448282755</c:v>
                </c:pt>
                <c:pt idx="123">
                  <c:v>4.3928111826592273</c:v>
                </c:pt>
                <c:pt idx="124">
                  <c:v>4.6751254064447361</c:v>
                </c:pt>
                <c:pt idx="125">
                  <c:v>4.3808776343339879</c:v>
                </c:pt>
                <c:pt idx="126">
                  <c:v>4.4896309109903347</c:v>
                </c:pt>
                <c:pt idx="127">
                  <c:v>4.7549380562322376</c:v>
                </c:pt>
                <c:pt idx="128">
                  <c:v>4.2710134603597831</c:v>
                </c:pt>
                <c:pt idx="129">
                  <c:v>4.5747223261803853</c:v>
                </c:pt>
                <c:pt idx="130">
                  <c:v>4.8250825550606269</c:v>
                </c:pt>
                <c:pt idx="131">
                  <c:v>4.6801508963919769</c:v>
                </c:pt>
                <c:pt idx="132">
                  <c:v>4.3850203609877756</c:v>
                </c:pt>
                <c:pt idx="133">
                  <c:v>4.668703098384813</c:v>
                </c:pt>
                <c:pt idx="134">
                  <c:v>4.7268977713522302</c:v>
                </c:pt>
                <c:pt idx="135">
                  <c:v>4.599212972978469</c:v>
                </c:pt>
                <c:pt idx="136">
                  <c:v>4.4939569237057251</c:v>
                </c:pt>
                <c:pt idx="137">
                  <c:v>4.4071898531569191</c:v>
                </c:pt>
                <c:pt idx="138">
                  <c:v>4.5113212001725653</c:v>
                </c:pt>
                <c:pt idx="139">
                  <c:v>4.4215039701282217</c:v>
                </c:pt>
                <c:pt idx="140">
                  <c:v>4.5231209400039036</c:v>
                </c:pt>
                <c:pt idx="141">
                  <c:v>4.4312310011680278</c:v>
                </c:pt>
                <c:pt idx="142">
                  <c:v>4.3554821880519485</c:v>
                </c:pt>
                <c:pt idx="143">
                  <c:v>4.6443535170285477</c:v>
                </c:pt>
                <c:pt idx="144">
                  <c:v>4.5311682079717297</c:v>
                </c:pt>
                <c:pt idx="145">
                  <c:v>4.4378647088961243</c:v>
                </c:pt>
                <c:pt idx="146">
                  <c:v>4.7122649581995217</c:v>
                </c:pt>
                <c:pt idx="147">
                  <c:v>4.5871505182319616</c:v>
                </c:pt>
                <c:pt idx="148">
                  <c:v>4.6596704858474913</c:v>
                </c:pt>
                <c:pt idx="149">
                  <c:v>4.5437946415429096</c:v>
                </c:pt>
                <c:pt idx="150">
                  <c:v>4.4482732190009591</c:v>
                </c:pt>
                <c:pt idx="151">
                  <c:v>4.5451879786352007</c:v>
                </c:pt>
                <c:pt idx="152">
                  <c:v>4.625078966796984</c:v>
                </c:pt>
                <c:pt idx="153">
                  <c:v>4.5152793705006884</c:v>
                </c:pt>
                <c:pt idx="154">
                  <c:v>4.6004240198371242</c:v>
                </c:pt>
                <c:pt idx="155">
                  <c:v>4.4949552415121499</c:v>
                </c:pt>
                <c:pt idx="156">
                  <c:v>4.583669969633112</c:v>
                </c:pt>
                <c:pt idx="157">
                  <c:v>4.4811441601911808</c:v>
                </c:pt>
                <c:pt idx="158">
                  <c:v>4.57228490363822</c:v>
                </c:pt>
                <c:pt idx="159">
                  <c:v>4.4717589625592433</c:v>
                </c:pt>
                <c:pt idx="160">
                  <c:v>4.5645482831715452</c:v>
                </c:pt>
                <c:pt idx="161">
                  <c:v>4.6410384952151418</c:v>
                </c:pt>
                <c:pt idx="162">
                  <c:v>4.5284354934765343</c:v>
                </c:pt>
                <c:pt idx="163">
                  <c:v>4.6112691756099391</c:v>
                </c:pt>
                <c:pt idx="164">
                  <c:v>4.5038953680184584</c:v>
                </c:pt>
                <c:pt idx="165">
                  <c:v>4.4153825385634731</c:v>
                </c:pt>
                <c:pt idx="166">
                  <c:v>4.3424176213842767</c:v>
                </c:pt>
                <c:pt idx="167">
                  <c:v>4.4579266747020387</c:v>
                </c:pt>
                <c:pt idx="168">
                  <c:v>4.5531457357203537</c:v>
                </c:pt>
                <c:pt idx="169">
                  <c:v>4.4559817265291146</c:v>
                </c:pt>
                <c:pt idx="170">
                  <c:v>4.5515424316204953</c:v>
                </c:pt>
                <c:pt idx="171">
                  <c:v>4.6303172146153626</c:v>
                </c:pt>
                <c:pt idx="172">
                  <c:v>4.6952546429228921</c:v>
                </c:pt>
                <c:pt idx="173">
                  <c:v>4.5731281866333262</c:v>
                </c:pt>
                <c:pt idx="174">
                  <c:v>4.4724541168580654</c:v>
                </c:pt>
                <c:pt idx="175">
                  <c:v>4.5651213286402372</c:v>
                </c:pt>
                <c:pt idx="176">
                  <c:v>4.6415108811440575</c:v>
                </c:pt>
                <c:pt idx="177">
                  <c:v>4.3531677410938299</c:v>
                </c:pt>
                <c:pt idx="178">
                  <c:v>4.6424456192508519</c:v>
                </c:pt>
                <c:pt idx="179">
                  <c:v>4.5295954460998846</c:v>
                </c:pt>
                <c:pt idx="180">
                  <c:v>4.43656821390858</c:v>
                </c:pt>
                <c:pt idx="181">
                  <c:v>4.5355390414991232</c:v>
                </c:pt>
                <c:pt idx="182">
                  <c:v>4.4414677742177737</c:v>
                </c:pt>
                <c:pt idx="183">
                  <c:v>4.5395779589574854</c:v>
                </c:pt>
                <c:pt idx="184">
                  <c:v>4.6204543872453119</c:v>
                </c:pt>
                <c:pt idx="185">
                  <c:v>4.511467131460833</c:v>
                </c:pt>
                <c:pt idx="186">
                  <c:v>4.5972814278815504</c:v>
                </c:pt>
                <c:pt idx="187">
                  <c:v>4.3167075079948392</c:v>
                </c:pt>
                <c:pt idx="188">
                  <c:v>4.6123898871633919</c:v>
                </c:pt>
                <c:pt idx="189">
                  <c:v>4.6804763789036334</c:v>
                </c:pt>
                <c:pt idx="190">
                  <c:v>4.3852886701656937</c:v>
                </c:pt>
                <c:pt idx="191">
                  <c:v>4.4932671167936817</c:v>
                </c:pt>
                <c:pt idx="192">
                  <c:v>4.2309640554274663</c:v>
                </c:pt>
                <c:pt idx="193">
                  <c:v>4.7173650463325796</c:v>
                </c:pt>
                <c:pt idx="194">
                  <c:v>4.5913547393660794</c:v>
                </c:pt>
                <c:pt idx="195">
                  <c:v>4.6631362054357446</c:v>
                </c:pt>
                <c:pt idx="196">
                  <c:v>4.5466515826697531</c:v>
                </c:pt>
                <c:pt idx="197">
                  <c:v>4.4506283179622006</c:v>
                </c:pt>
                <c:pt idx="198">
                  <c:v>4.722786547941352</c:v>
                </c:pt>
                <c:pt idx="199">
                  <c:v>4.2445095947159466</c:v>
                </c:pt>
                <c:pt idx="200">
                  <c:v>4.5528740543135982</c:v>
                </c:pt>
                <c:pt idx="201">
                  <c:v>4.4557577679067872</c:v>
                </c:pt>
                <c:pt idx="202">
                  <c:v>4.5513578129337997</c:v>
                </c:pt>
                <c:pt idx="203">
                  <c:v>4.4545078651821557</c:v>
                </c:pt>
                <c:pt idx="204">
                  <c:v>4.3746703042317163</c:v>
                </c:pt>
                <c:pt idx="205">
                  <c:v>4.6601711032078885</c:v>
                </c:pt>
                <c:pt idx="206">
                  <c:v>4.3685501615386002</c:v>
                </c:pt>
                <c:pt idx="207">
                  <c:v>4.655126007401126</c:v>
                </c:pt>
                <c:pt idx="208">
                  <c:v>4.7157055936164261</c:v>
                </c:pt>
                <c:pt idx="209">
                  <c:v>4.5899867814017652</c:v>
                </c:pt>
                <c:pt idx="210">
                  <c:v>4.4863513787421452</c:v>
                </c:pt>
                <c:pt idx="211">
                  <c:v>4.5765774369652483</c:v>
                </c:pt>
                <c:pt idx="212">
                  <c:v>4.2996403213306156</c:v>
                </c:pt>
                <c:pt idx="213">
                  <c:v>4.2470063533620861</c:v>
                </c:pt>
                <c:pt idx="214">
                  <c:v>4.7305893997666635</c:v>
                </c:pt>
                <c:pt idx="215">
                  <c:v>4.4265989800878272</c:v>
                </c:pt>
                <c:pt idx="216">
                  <c:v>4.5273209749820964</c:v>
                </c:pt>
                <c:pt idx="217">
                  <c:v>4.6103504302693823</c:v>
                </c:pt>
                <c:pt idx="218">
                  <c:v>4.5031380068755</c:v>
                </c:pt>
                <c:pt idx="219">
                  <c:v>4.5904153736690017</c:v>
                </c:pt>
                <c:pt idx="220">
                  <c:v>4.3110475253680125</c:v>
                </c:pt>
                <c:pt idx="221">
                  <c:v>4.6077241210123718</c:v>
                </c:pt>
                <c:pt idx="222">
                  <c:v>4.6766301879855154</c:v>
                </c:pt>
                <c:pt idx="223">
                  <c:v>4.5577752505631439</c:v>
                </c:pt>
                <c:pt idx="224">
                  <c:v>4.6354551942816276</c:v>
                </c:pt>
                <c:pt idx="225">
                  <c:v>4.5238329393303296</c:v>
                </c:pt>
                <c:pt idx="226">
                  <c:v>4.4318179327146092</c:v>
                </c:pt>
                <c:pt idx="227">
                  <c:v>4.531623181210505</c:v>
                </c:pt>
                <c:pt idx="228">
                  <c:v>4.6138969231685083</c:v>
                </c:pt>
                <c:pt idx="229">
                  <c:v>4.1547472122212721</c:v>
                </c:pt>
                <c:pt idx="230">
                  <c:v>4.4788790770333593</c:v>
                </c:pt>
                <c:pt idx="231">
                  <c:v>4.3947605382150741</c:v>
                </c:pt>
                <c:pt idx="232">
                  <c:v>4.5010751833983855</c:v>
                </c:pt>
                <c:pt idx="233">
                  <c:v>4.5887148999061615</c:v>
                </c:pt>
                <c:pt idx="234">
                  <c:v>3.9583314313160609</c:v>
                </c:pt>
                <c:pt idx="235">
                  <c:v>4.4926222947888341</c:v>
                </c:pt>
                <c:pt idx="236">
                  <c:v>4.4060896613656775</c:v>
                </c:pt>
                <c:pt idx="237">
                  <c:v>4.1590999442656784</c:v>
                </c:pt>
                <c:pt idx="238">
                  <c:v>4.3068100601863586</c:v>
                </c:pt>
                <c:pt idx="239">
                  <c:v>4.6042309969315696</c:v>
                </c:pt>
                <c:pt idx="240">
                  <c:v>4.3224363354799396</c:v>
                </c:pt>
                <c:pt idx="241">
                  <c:v>4.6171124050803769</c:v>
                </c:pt>
                <c:pt idx="242">
                  <c:v>4.1573978717113746</c:v>
                </c:pt>
                <c:pt idx="243">
                  <c:v>3.9540926481821121</c:v>
                </c:pt>
                <c:pt idx="244">
                  <c:v>4.4891280842634949</c:v>
                </c:pt>
                <c:pt idx="245">
                  <c:v>3.8762377529165644</c:v>
                </c:pt>
                <c:pt idx="246">
                  <c:v>4.2492917984781577</c:v>
                </c:pt>
                <c:pt idx="247">
                  <c:v>4.3811590694020062</c:v>
                </c:pt>
                <c:pt idx="248">
                  <c:v>4.6655200703142476</c:v>
                </c:pt>
                <c:pt idx="249">
                  <c:v>4.1973023839315369</c:v>
                </c:pt>
                <c:pt idx="250">
                  <c:v>3.8113304867601348</c:v>
                </c:pt>
                <c:pt idx="251">
                  <c:v>3.668814477357961</c:v>
                </c:pt>
                <c:pt idx="252">
                  <c:v>3.2000181047889451</c:v>
                </c:pt>
                <c:pt idx="253">
                  <c:v>2.8135691718034526</c:v>
                </c:pt>
                <c:pt idx="254">
                  <c:v>2.6706599213436721</c:v>
                </c:pt>
                <c:pt idx="255">
                  <c:v>2.7285108643468461</c:v>
                </c:pt>
                <c:pt idx="256">
                  <c:v>2.4248855542975218</c:v>
                </c:pt>
                <c:pt idx="257">
                  <c:v>2.1745942040190456</c:v>
                </c:pt>
                <c:pt idx="258">
                  <c:v>2.1439254819291045</c:v>
                </c:pt>
                <c:pt idx="259">
                  <c:v>2.1186439404727624</c:v>
                </c:pt>
                <c:pt idx="260">
                  <c:v>2.2734604431384411</c:v>
                </c:pt>
                <c:pt idx="261">
                  <c:v>2.0497679978904535</c:v>
                </c:pt>
                <c:pt idx="262">
                  <c:v>1.8653687323644088</c:v>
                </c:pt>
                <c:pt idx="263">
                  <c:v>1.5377033578488288</c:v>
                </c:pt>
                <c:pt idx="264">
                  <c:v>1.6189090732441733</c:v>
                </c:pt>
                <c:pt idx="265">
                  <c:v>1.3345361025882061</c:v>
                </c:pt>
                <c:pt idx="266">
                  <c:v>1.6270867614576212</c:v>
                </c:pt>
                <c:pt idx="267">
                  <c:v>1.6925916419934528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0-4D70-AAFA-47BF61005BBD}"/>
            </c:ext>
          </c:extLst>
        </c:ser>
        <c:ser>
          <c:idx val="2"/>
          <c:order val="2"/>
          <c:tx>
            <c:strRef>
              <c:f>'6.ManyDays'!$G$1</c:f>
              <c:strCache>
                <c:ptCount val="1"/>
                <c:pt idx="0">
                  <c:v>UCL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'6.ManyDays'!$A$4:$A$270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'6.ManyDays'!$G$4:$G$270</c:f>
              <c:numCache>
                <c:formatCode>0.00</c:formatCode>
                <c:ptCount val="267"/>
                <c:pt idx="0">
                  <c:v>2</c:v>
                </c:pt>
                <c:pt idx="1">
                  <c:v>2.833333333333333</c:v>
                </c:pt>
                <c:pt idx="2">
                  <c:v>3.5895571144462606</c:v>
                </c:pt>
                <c:pt idx="3">
                  <c:v>3.1641133983079652</c:v>
                </c:pt>
                <c:pt idx="4">
                  <c:v>3.2208174485187255</c:v>
                </c:pt>
                <c:pt idx="5">
                  <c:v>3.4153190053318658</c:v>
                </c:pt>
                <c:pt idx="6">
                  <c:v>3.2961825339767943</c:v>
                </c:pt>
                <c:pt idx="7">
                  <c:v>3.4034135263014154</c:v>
                </c:pt>
                <c:pt idx="8">
                  <c:v>4.173565403371736</c:v>
                </c:pt>
                <c:pt idx="9">
                  <c:v>4.7960140228019581</c:v>
                </c:pt>
                <c:pt idx="10">
                  <c:v>4.3328480039826811</c:v>
                </c:pt>
                <c:pt idx="11">
                  <c:v>4.3315771819716424</c:v>
                </c:pt>
                <c:pt idx="12">
                  <c:v>4.6349854961659371</c:v>
                </c:pt>
                <c:pt idx="13">
                  <c:v>4.6812372333697851</c:v>
                </c:pt>
                <c:pt idx="14">
                  <c:v>4.6687039876749949</c:v>
                </c:pt>
                <c:pt idx="15">
                  <c:v>4.9652565807048719</c:v>
                </c:pt>
                <c:pt idx="16">
                  <c:v>5.7409040985694926</c:v>
                </c:pt>
                <c:pt idx="17">
                  <c:v>5.3377514242014135</c:v>
                </c:pt>
                <c:pt idx="18">
                  <c:v>5.2902420970866446</c:v>
                </c:pt>
                <c:pt idx="19">
                  <c:v>4.9324693905974026</c:v>
                </c:pt>
                <c:pt idx="20">
                  <c:v>4.9143179549699152</c:v>
                </c:pt>
                <c:pt idx="21">
                  <c:v>5.0540981715038606</c:v>
                </c:pt>
                <c:pt idx="22">
                  <c:v>5.1507555809833034</c:v>
                </c:pt>
                <c:pt idx="23">
                  <c:v>5.2137494240140008</c:v>
                </c:pt>
                <c:pt idx="24">
                  <c:v>5.4428405044381538</c:v>
                </c:pt>
                <c:pt idx="25">
                  <c:v>5.8635511780911909</c:v>
                </c:pt>
                <c:pt idx="26">
                  <c:v>6.0439950434175831</c:v>
                </c:pt>
                <c:pt idx="27">
                  <c:v>5.9101462422380013</c:v>
                </c:pt>
                <c:pt idx="28">
                  <c:v>5.5197300260310485</c:v>
                </c:pt>
                <c:pt idx="29">
                  <c:v>5.3596055566584759</c:v>
                </c:pt>
                <c:pt idx="30">
                  <c:v>5.5409960717761493</c:v>
                </c:pt>
                <c:pt idx="31">
                  <c:v>6.4959118936015035</c:v>
                </c:pt>
                <c:pt idx="32">
                  <c:v>5.8598666284821235</c:v>
                </c:pt>
                <c:pt idx="33">
                  <c:v>5.9516766791975826</c:v>
                </c:pt>
                <c:pt idx="34">
                  <c:v>5.7404409881763918</c:v>
                </c:pt>
                <c:pt idx="35">
                  <c:v>6.1635962168645246</c:v>
                </c:pt>
                <c:pt idx="36">
                  <c:v>6.1031507146016857</c:v>
                </c:pt>
                <c:pt idx="37">
                  <c:v>5.7164759705575703</c:v>
                </c:pt>
                <c:pt idx="38">
                  <c:v>6.2570160818438518</c:v>
                </c:pt>
                <c:pt idx="39">
                  <c:v>6.7002390324608676</c:v>
                </c:pt>
                <c:pt idx="40">
                  <c:v>6.3760722237165748</c:v>
                </c:pt>
                <c:pt idx="41">
                  <c:v>6.8529342052153961</c:v>
                </c:pt>
                <c:pt idx="42">
                  <c:v>7.2901917789319128</c:v>
                </c:pt>
                <c:pt idx="43">
                  <c:v>7.3662119015104528</c:v>
                </c:pt>
                <c:pt idx="44">
                  <c:v>7.0087494493158911</c:v>
                </c:pt>
                <c:pt idx="45">
                  <c:v>6.8956462347666498</c:v>
                </c:pt>
                <c:pt idx="46">
                  <c:v>7.065769520904233</c:v>
                </c:pt>
                <c:pt idx="47">
                  <c:v>6.5622424604991423</c:v>
                </c:pt>
                <c:pt idx="48">
                  <c:v>6.4884351054797271</c:v>
                </c:pt>
                <c:pt idx="49">
                  <c:v>6.417899877498602</c:v>
                </c:pt>
                <c:pt idx="50">
                  <c:v>6.4934185654955936</c:v>
                </c:pt>
                <c:pt idx="51">
                  <c:v>7.2101838290855245</c:v>
                </c:pt>
                <c:pt idx="52">
                  <c:v>8.1250210080588712</c:v>
                </c:pt>
                <c:pt idx="53">
                  <c:v>8.1662850097780151</c:v>
                </c:pt>
                <c:pt idx="54">
                  <c:v>8.2938571281902664</c:v>
                </c:pt>
                <c:pt idx="55">
                  <c:v>7.7986312108595301</c:v>
                </c:pt>
                <c:pt idx="56">
                  <c:v>7.8928721662574901</c:v>
                </c:pt>
                <c:pt idx="57">
                  <c:v>7.8047320007960908</c:v>
                </c:pt>
                <c:pt idx="58">
                  <c:v>7.8982102812462891</c:v>
                </c:pt>
                <c:pt idx="59">
                  <c:v>8.0076870193022831</c:v>
                </c:pt>
                <c:pt idx="60">
                  <c:v>7.7573568434045743</c:v>
                </c:pt>
                <c:pt idx="61">
                  <c:v>8.0281103559646141</c:v>
                </c:pt>
                <c:pt idx="62">
                  <c:v>8.1842697818020902</c:v>
                </c:pt>
                <c:pt idx="63">
                  <c:v>8.8454771555999407</c:v>
                </c:pt>
                <c:pt idx="64">
                  <c:v>8.3891621981637012</c:v>
                </c:pt>
                <c:pt idx="65">
                  <c:v>9.1181765881179722</c:v>
                </c:pt>
                <c:pt idx="66">
                  <c:v>9.1834326882580157</c:v>
                </c:pt>
                <c:pt idx="67">
                  <c:v>9.3088701567382444</c:v>
                </c:pt>
                <c:pt idx="68">
                  <c:v>8.8644927557917352</c:v>
                </c:pt>
                <c:pt idx="69">
                  <c:v>9.2617211987260397</c:v>
                </c:pt>
                <c:pt idx="70">
                  <c:v>9.8665807303987698</c:v>
                </c:pt>
                <c:pt idx="71">
                  <c:v>9.6538140398518948</c:v>
                </c:pt>
                <c:pt idx="72">
                  <c:v>9.5211648569557212</c:v>
                </c:pt>
                <c:pt idx="73">
                  <c:v>9.8719746358701936</c:v>
                </c:pt>
                <c:pt idx="74">
                  <c:v>9.8680018046199347</c:v>
                </c:pt>
                <c:pt idx="75">
                  <c:v>9.6184949434007994</c:v>
                </c:pt>
                <c:pt idx="76">
                  <c:v>10.513581377330198</c:v>
                </c:pt>
                <c:pt idx="77">
                  <c:v>10.393706403369261</c:v>
                </c:pt>
                <c:pt idx="78">
                  <c:v>10.625585079627772</c:v>
                </c:pt>
                <c:pt idx="79">
                  <c:v>10.519326233967224</c:v>
                </c:pt>
                <c:pt idx="80">
                  <c:v>10.090038177856069</c:v>
                </c:pt>
                <c:pt idx="81">
                  <c:v>10.575315712585365</c:v>
                </c:pt>
                <c:pt idx="82">
                  <c:v>10.761947816976008</c:v>
                </c:pt>
                <c:pt idx="83">
                  <c:v>10.758500579352111</c:v>
                </c:pt>
                <c:pt idx="84">
                  <c:v>10.58596603764151</c:v>
                </c:pt>
                <c:pt idx="85">
                  <c:v>10.844127283934306</c:v>
                </c:pt>
                <c:pt idx="86">
                  <c:v>10.461689315934514</c:v>
                </c:pt>
                <c:pt idx="87">
                  <c:v>11.582516659681094</c:v>
                </c:pt>
                <c:pt idx="88">
                  <c:v>11.472920634013818</c:v>
                </c:pt>
                <c:pt idx="89">
                  <c:v>11.726272035887217</c:v>
                </c:pt>
                <c:pt idx="90">
                  <c:v>12.008292233867564</c:v>
                </c:pt>
                <c:pt idx="91">
                  <c:v>11.326846627756826</c:v>
                </c:pt>
                <c:pt idx="92">
                  <c:v>10.992363672950589</c:v>
                </c:pt>
                <c:pt idx="93">
                  <c:v>11.682875946752553</c:v>
                </c:pt>
                <c:pt idx="94">
                  <c:v>11.744268449478586</c:v>
                </c:pt>
                <c:pt idx="95">
                  <c:v>12.06161739588269</c:v>
                </c:pt>
                <c:pt idx="96">
                  <c:v>11.181566104291479</c:v>
                </c:pt>
                <c:pt idx="97">
                  <c:v>11.377854410510368</c:v>
                </c:pt>
                <c:pt idx="98">
                  <c:v>11.843319943054347</c:v>
                </c:pt>
                <c:pt idx="99">
                  <c:v>11.693243297968412</c:v>
                </c:pt>
                <c:pt idx="100">
                  <c:v>11.636404090328625</c:v>
                </c:pt>
                <c:pt idx="101">
                  <c:v>11.079038067555055</c:v>
                </c:pt>
                <c:pt idx="102">
                  <c:v>10.3638423160941</c:v>
                </c:pt>
                <c:pt idx="103">
                  <c:v>10.342444734352</c:v>
                </c:pt>
                <c:pt idx="104">
                  <c:v>9.9427873153616524</c:v>
                </c:pt>
                <c:pt idx="105">
                  <c:v>9.7824761257389277</c:v>
                </c:pt>
                <c:pt idx="106">
                  <c:v>9.6439530334106962</c:v>
                </c:pt>
                <c:pt idx="107">
                  <c:v>9.5464598067245205</c:v>
                </c:pt>
                <c:pt idx="108">
                  <c:v>9.261214407544383</c:v>
                </c:pt>
                <c:pt idx="109">
                  <c:v>9.2182933734375112</c:v>
                </c:pt>
                <c:pt idx="110">
                  <c:v>9.0010343418283796</c:v>
                </c:pt>
                <c:pt idx="111">
                  <c:v>8.8033870468339082</c:v>
                </c:pt>
                <c:pt idx="112">
                  <c:v>8.8244111538402521</c:v>
                </c:pt>
                <c:pt idx="113">
                  <c:v>8.7036949459749966</c:v>
                </c:pt>
                <c:pt idx="114">
                  <c:v>8.2806604742047352</c:v>
                </c:pt>
                <c:pt idx="115">
                  <c:v>8.9522805338593123</c:v>
                </c:pt>
                <c:pt idx="116">
                  <c:v>8.6196482410216824</c:v>
                </c:pt>
                <c:pt idx="117">
                  <c:v>8.8580227819542525</c:v>
                </c:pt>
                <c:pt idx="118">
                  <c:v>8.6975096194310364</c:v>
                </c:pt>
                <c:pt idx="119">
                  <c:v>8.5578166269662077</c:v>
                </c:pt>
                <c:pt idx="120">
                  <c:v>8.6128621113983552</c:v>
                </c:pt>
                <c:pt idx="121">
                  <c:v>8.6809114167521955</c:v>
                </c:pt>
                <c:pt idx="122">
                  <c:v>8.384335774514021</c:v>
                </c:pt>
                <c:pt idx="123">
                  <c:v>8.6682203096935844</c:v>
                </c:pt>
                <c:pt idx="124">
                  <c:v>8.3545654821139177</c:v>
                </c:pt>
                <c:pt idx="125">
                  <c:v>8.4617615530595884</c:v>
                </c:pt>
                <c:pt idx="126">
                  <c:v>8.749843811571111</c:v>
                </c:pt>
                <c:pt idx="127">
                  <c:v>8.2684584451076617</c:v>
                </c:pt>
                <c:pt idx="128">
                  <c:v>8.5688269201575054</c:v>
                </c:pt>
                <c:pt idx="129">
                  <c:v>8.8044436512795343</c:v>
                </c:pt>
                <c:pt idx="130">
                  <c:v>8.6611863573439241</c:v>
                </c:pt>
                <c:pt idx="131">
                  <c:v>8.3664799846207636</c:v>
                </c:pt>
                <c:pt idx="132">
                  <c:v>8.6266312491103765</c:v>
                </c:pt>
                <c:pt idx="133">
                  <c:v>8.6689690056159794</c:v>
                </c:pt>
                <c:pt idx="134">
                  <c:v>8.5233133336994413</c:v>
                </c:pt>
                <c:pt idx="135">
                  <c:v>8.3984280285766495</c:v>
                </c:pt>
                <c:pt idx="136">
                  <c:v>8.2941070034063706</c:v>
                </c:pt>
                <c:pt idx="137">
                  <c:v>8.3794713421499445</c:v>
                </c:pt>
                <c:pt idx="138">
                  <c:v>8.2723547544820448</c:v>
                </c:pt>
                <c:pt idx="139">
                  <c:v>8.3559359198588332</c:v>
                </c:pt>
                <c:pt idx="140">
                  <c:v>8.244646421326232</c:v>
                </c:pt>
                <c:pt idx="141">
                  <c:v>8.1709806789074388</c:v>
                </c:pt>
                <c:pt idx="142">
                  <c:v>8.4445421835903982</c:v>
                </c:pt>
                <c:pt idx="143">
                  <c:v>8.3143067493843894</c:v>
                </c:pt>
                <c:pt idx="144">
                  <c:v>8.2218402344618475</c:v>
                </c:pt>
                <c:pt idx="145">
                  <c:v>8.4826125032885979</c:v>
                </c:pt>
                <c:pt idx="146">
                  <c:v>8.3389965508840866</c:v>
                </c:pt>
                <c:pt idx="147">
                  <c:v>8.3974046405262364</c:v>
                </c:pt>
                <c:pt idx="148">
                  <c:v>8.2656738125495117</c:v>
                </c:pt>
                <c:pt idx="149">
                  <c:v>8.1546387329313426</c:v>
                </c:pt>
                <c:pt idx="150">
                  <c:v>8.2346499697990172</c:v>
                </c:pt>
                <c:pt idx="151">
                  <c:v>8.3006405359073927</c:v>
                </c:pt>
                <c:pt idx="152">
                  <c:v>8.1748424980827714</c:v>
                </c:pt>
                <c:pt idx="153">
                  <c:v>8.2460613211096003</c:v>
                </c:pt>
                <c:pt idx="154">
                  <c:v>8.125316738906081</c:v>
                </c:pt>
                <c:pt idx="155">
                  <c:v>8.2002022531842975</c:v>
                </c:pt>
                <c:pt idx="156">
                  <c:v>8.0829967432105363</c:v>
                </c:pt>
                <c:pt idx="157">
                  <c:v>8.1604825160668604</c:v>
                </c:pt>
                <c:pt idx="158">
                  <c:v>8.045784106120216</c:v>
                </c:pt>
                <c:pt idx="159">
                  <c:v>8.1231361854189164</c:v>
                </c:pt>
                <c:pt idx="160">
                  <c:v>8.1875523748439356</c:v>
                </c:pt>
                <c:pt idx="161">
                  <c:v>8.0604242036984566</c:v>
                </c:pt>
                <c:pt idx="162">
                  <c:v>8.1310394969830995</c:v>
                </c:pt>
                <c:pt idx="163">
                  <c:v>8.0099685263532727</c:v>
                </c:pt>
                <c:pt idx="164">
                  <c:v>7.9065905353806603</c:v>
                </c:pt>
                <c:pt idx="165">
                  <c:v>7.822564228678841</c:v>
                </c:pt>
                <c:pt idx="166">
                  <c:v>7.9254246909605932</c:v>
                </c:pt>
                <c:pt idx="167">
                  <c:v>8.0083086414643674</c:v>
                </c:pt>
                <c:pt idx="168">
                  <c:v>7.8988204133197932</c:v>
                </c:pt>
                <c:pt idx="169">
                  <c:v>7.9808039560378292</c:v>
                </c:pt>
                <c:pt idx="170">
                  <c:v>8.045014468329466</c:v>
                </c:pt>
                <c:pt idx="171">
                  <c:v>8.100260794634643</c:v>
                </c:pt>
                <c:pt idx="172">
                  <c:v>7.9667999378558338</c:v>
                </c:pt>
                <c:pt idx="173">
                  <c:v>7.8542698278327574</c:v>
                </c:pt>
                <c:pt idx="174">
                  <c:v>7.9338994314752966</c:v>
                </c:pt>
                <c:pt idx="175">
                  <c:v>8.0144415212673952</c:v>
                </c:pt>
                <c:pt idx="176">
                  <c:v>7.7302789992348186</c:v>
                </c:pt>
                <c:pt idx="177">
                  <c:v>8.0096630382297533</c:v>
                </c:pt>
                <c:pt idx="178">
                  <c:v>7.8854615939469559</c:v>
                </c:pt>
                <c:pt idx="179">
                  <c:v>7.7816758717964341</c:v>
                </c:pt>
                <c:pt idx="180">
                  <c:v>7.8696232924960974</c:v>
                </c:pt>
                <c:pt idx="181">
                  <c:v>7.764963207255505</c:v>
                </c:pt>
                <c:pt idx="182">
                  <c:v>7.8512666510689595</c:v>
                </c:pt>
                <c:pt idx="183">
                  <c:v>7.9226265781459837</c:v>
                </c:pt>
                <c:pt idx="184">
                  <c:v>7.8024520104284267</c:v>
                </c:pt>
                <c:pt idx="185">
                  <c:v>7.8920214870135084</c:v>
                </c:pt>
                <c:pt idx="186">
                  <c:v>7.6163065627165896</c:v>
                </c:pt>
                <c:pt idx="187">
                  <c:v>7.8996578637230774</c:v>
                </c:pt>
                <c:pt idx="188">
                  <c:v>7.9725544763617364</c:v>
                </c:pt>
                <c:pt idx="189">
                  <c:v>7.6681767164569266</c:v>
                </c:pt>
                <c:pt idx="190">
                  <c:v>7.7785003700937319</c:v>
                </c:pt>
                <c:pt idx="191">
                  <c:v>7.5350437160235328</c:v>
                </c:pt>
                <c:pt idx="192">
                  <c:v>8.0136577633989319</c:v>
                </c:pt>
                <c:pt idx="193">
                  <c:v>7.8759824330197059</c:v>
                </c:pt>
                <c:pt idx="194">
                  <c:v>7.9394639644972065</c:v>
                </c:pt>
                <c:pt idx="195">
                  <c:v>7.8132854391810271</c:v>
                </c:pt>
                <c:pt idx="196">
                  <c:v>7.7203267974461172</c:v>
                </c:pt>
                <c:pt idx="197">
                  <c:v>8.0102602429547645</c:v>
                </c:pt>
                <c:pt idx="198">
                  <c:v>7.5374895513203413</c:v>
                </c:pt>
                <c:pt idx="199">
                  <c:v>7.8363475690233635</c:v>
                </c:pt>
                <c:pt idx="200">
                  <c:v>7.729712134426074</c:v>
                </c:pt>
                <c:pt idx="201">
                  <c:v>7.8159744462797622</c:v>
                </c:pt>
                <c:pt idx="202">
                  <c:v>7.7086914251438508</c:v>
                </c:pt>
                <c:pt idx="203">
                  <c:v>7.6328008918980901</c:v>
                </c:pt>
                <c:pt idx="204">
                  <c:v>7.9226332305361717</c:v>
                </c:pt>
                <c:pt idx="205">
                  <c:v>7.634955102725943</c:v>
                </c:pt>
                <c:pt idx="206">
                  <c:v>7.9099721987822651</c:v>
                </c:pt>
                <c:pt idx="207">
                  <c:v>7.963539429938522</c:v>
                </c:pt>
                <c:pt idx="208">
                  <c:v>7.8293783944723483</c:v>
                </c:pt>
                <c:pt idx="209">
                  <c:v>7.7164763090642641</c:v>
                </c:pt>
                <c:pt idx="210">
                  <c:v>7.8100576439953437</c:v>
                </c:pt>
                <c:pt idx="211">
                  <c:v>7.5214567752916803</c:v>
                </c:pt>
                <c:pt idx="212">
                  <c:v>7.4859287309803175</c:v>
                </c:pt>
                <c:pt idx="213">
                  <c:v>7.9745701546955843</c:v>
                </c:pt>
                <c:pt idx="214">
                  <c:v>7.6621978914743947</c:v>
                </c:pt>
                <c:pt idx="215">
                  <c:v>7.7534549031942772</c:v>
                </c:pt>
                <c:pt idx="216">
                  <c:v>7.8286850105341381</c:v>
                </c:pt>
                <c:pt idx="217">
                  <c:v>7.7124489360103308</c:v>
                </c:pt>
                <c:pt idx="218">
                  <c:v>7.8032114278267315</c:v>
                </c:pt>
                <c:pt idx="219">
                  <c:v>7.528411838043489</c:v>
                </c:pt>
                <c:pt idx="220">
                  <c:v>7.8150133228085412</c:v>
                </c:pt>
                <c:pt idx="221">
                  <c:v>7.8771224672174132</c:v>
                </c:pt>
                <c:pt idx="222">
                  <c:v>7.7489151619127217</c:v>
                </c:pt>
                <c:pt idx="223">
                  <c:v>7.8194728748505584</c:v>
                </c:pt>
                <c:pt idx="224">
                  <c:v>7.6995566582521668</c:v>
                </c:pt>
                <c:pt idx="225">
                  <c:v>7.599809191060638</c:v>
                </c:pt>
                <c:pt idx="226">
                  <c:v>7.6908554517873577</c:v>
                </c:pt>
                <c:pt idx="227">
                  <c:v>7.7878694122490479</c:v>
                </c:pt>
                <c:pt idx="228">
                  <c:v>7.3349769164338401</c:v>
                </c:pt>
                <c:pt idx="229">
                  <c:v>7.6505242270830305</c:v>
                </c:pt>
                <c:pt idx="230">
                  <c:v>7.5592567809561793</c:v>
                </c:pt>
                <c:pt idx="231">
                  <c:v>7.6573431677650827</c:v>
                </c:pt>
                <c:pt idx="232">
                  <c:v>7.7698355307061862</c:v>
                </c:pt>
                <c:pt idx="233">
                  <c:v>7.1582735548433609</c:v>
                </c:pt>
                <c:pt idx="234">
                  <c:v>7.6842237980341208</c:v>
                </c:pt>
                <c:pt idx="235">
                  <c:v>7.5990566610251786</c:v>
                </c:pt>
                <c:pt idx="236">
                  <c:v>7.3474840999742401</c:v>
                </c:pt>
                <c:pt idx="237">
                  <c:v>7.4995648882540227</c:v>
                </c:pt>
                <c:pt idx="238">
                  <c:v>7.8003934194336555</c:v>
                </c:pt>
                <c:pt idx="239">
                  <c:v>7.5227387859438428</c:v>
                </c:pt>
                <c:pt idx="240">
                  <c:v>7.8312267504295576</c:v>
                </c:pt>
                <c:pt idx="241">
                  <c:v>7.3701927945664369</c:v>
                </c:pt>
                <c:pt idx="242">
                  <c:v>7.1849284458596738</c:v>
                </c:pt>
                <c:pt idx="243">
                  <c:v>7.7423801448511833</c:v>
                </c:pt>
                <c:pt idx="244">
                  <c:v>7.1378481612974269</c:v>
                </c:pt>
                <c:pt idx="245">
                  <c:v>7.5052955675692381</c:v>
                </c:pt>
                <c:pt idx="246">
                  <c:v>7.6403527520310055</c:v>
                </c:pt>
                <c:pt idx="247">
                  <c:v>7.9383868713896586</c:v>
                </c:pt>
                <c:pt idx="248">
                  <c:v>7.4790507416419612</c:v>
                </c:pt>
                <c:pt idx="249">
                  <c:v>7.0880851307621526</c:v>
                </c:pt>
                <c:pt idx="250">
                  <c:v>6.9590424608416965</c:v>
                </c:pt>
                <c:pt idx="251">
                  <c:v>6.498980543918881</c:v>
                </c:pt>
                <c:pt idx="252">
                  <c:v>6.1075511404230687</c:v>
                </c:pt>
                <c:pt idx="253">
                  <c:v>5.9549531379163128</c:v>
                </c:pt>
                <c:pt idx="254">
                  <c:v>6.0168547994518864</c:v>
                </c:pt>
                <c:pt idx="255">
                  <c:v>5.7142951312338415</c:v>
                </c:pt>
                <c:pt idx="256">
                  <c:v>5.4529459357348671</c:v>
                </c:pt>
                <c:pt idx="257">
                  <c:v>5.4110087270546057</c:v>
                </c:pt>
                <c:pt idx="258">
                  <c:v>5.3816360583047729</c:v>
                </c:pt>
                <c:pt idx="259">
                  <c:v>5.5361485724264448</c:v>
                </c:pt>
                <c:pt idx="260">
                  <c:v>5.3100199892602822</c:v>
                </c:pt>
                <c:pt idx="261">
                  <c:v>5.1309559702724172</c:v>
                </c:pt>
                <c:pt idx="262">
                  <c:v>4.7952987562396778</c:v>
                </c:pt>
                <c:pt idx="263">
                  <c:v>4.8794843859169825</c:v>
                </c:pt>
                <c:pt idx="264">
                  <c:v>4.5985064695123556</c:v>
                </c:pt>
                <c:pt idx="265">
                  <c:v>4.8823242172560484</c:v>
                </c:pt>
                <c:pt idx="266">
                  <c:v>4.9421434323037641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0-4D70-AAFA-47BF61005BBD}"/>
            </c:ext>
          </c:extLst>
        </c:ser>
        <c:ser>
          <c:idx val="3"/>
          <c:order val="3"/>
          <c:tx>
            <c:strRef>
              <c:f>'6.ManyDays'!$H$1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'6.ManyDays'!$A$4:$A$270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'6.ManyDays'!$H$4:$H$270</c:f>
              <c:numCache>
                <c:formatCode>0.00</c:formatCode>
                <c:ptCount val="267"/>
                <c:pt idx="0">
                  <c:v>2</c:v>
                </c:pt>
                <c:pt idx="1">
                  <c:v>1.1666666666666667</c:v>
                </c:pt>
                <c:pt idx="2">
                  <c:v>5.9128564872213962E-2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7.3531296386498468E-2</c:v>
                </c:pt>
                <c:pt idx="26">
                  <c:v>0.25545366561054772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3.2855400589411055E-3</c:v>
                </c:pt>
                <c:pt idx="43">
                  <c:v>5.1371185342810932E-2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0.86872257694479282</c:v>
                </c:pt>
                <c:pt idx="53">
                  <c:v>1.0042147196585818</c:v>
                </c:pt>
                <c:pt idx="54">
                  <c:v>1.022350263275392</c:v>
                </c:pt>
                <c:pt idx="55">
                  <c:v>0.58374628643869908</c:v>
                </c:pt>
                <c:pt idx="56">
                  <c:v>0.77365230636864979</c:v>
                </c:pt>
                <c:pt idx="57">
                  <c:v>0.74471267567091726</c:v>
                </c:pt>
                <c:pt idx="58">
                  <c:v>0.90603482426970183</c:v>
                </c:pt>
                <c:pt idx="59">
                  <c:v>1.0066009954423367</c:v>
                </c:pt>
                <c:pt idx="60">
                  <c:v>0.72744989822081152</c:v>
                </c:pt>
                <c:pt idx="61">
                  <c:v>1.0741652514758497</c:v>
                </c:pt>
                <c:pt idx="62">
                  <c:v>1.0756975432040159</c:v>
                </c:pt>
                <c:pt idx="63">
                  <c:v>1.5984251696995475</c:v>
                </c:pt>
                <c:pt idx="64">
                  <c:v>0.9228225431604411</c:v>
                </c:pt>
                <c:pt idx="65">
                  <c:v>1.7199202425423872</c:v>
                </c:pt>
                <c:pt idx="66">
                  <c:v>1.8587607537194786</c:v>
                </c:pt>
                <c:pt idx="67">
                  <c:v>1.9015688653772425</c:v>
                </c:pt>
                <c:pt idx="68">
                  <c:v>1.4306953435702461</c:v>
                </c:pt>
                <c:pt idx="69">
                  <c:v>1.684243638698681</c:v>
                </c:pt>
                <c:pt idx="70">
                  <c:v>2.3184758926278137</c:v>
                </c:pt>
                <c:pt idx="71">
                  <c:v>2.1474217415900627</c:v>
                </c:pt>
                <c:pt idx="72">
                  <c:v>1.9636709620139694</c:v>
                </c:pt>
                <c:pt idx="73">
                  <c:v>2.4059821016116061</c:v>
                </c:pt>
                <c:pt idx="74">
                  <c:v>2.3611298416582298</c:v>
                </c:pt>
                <c:pt idx="75">
                  <c:v>1.8677594471848873</c:v>
                </c:pt>
                <c:pt idx="76">
                  <c:v>2.8194877115503685</c:v>
                </c:pt>
                <c:pt idx="77">
                  <c:v>2.7051995548204979</c:v>
                </c:pt>
                <c:pt idx="78">
                  <c:v>2.9829188198278795</c:v>
                </c:pt>
                <c:pt idx="79">
                  <c:v>2.8066324381130032</c:v>
                </c:pt>
                <c:pt idx="80">
                  <c:v>2.3003777177942877</c:v>
                </c:pt>
                <c:pt idx="81">
                  <c:v>2.8004637975277324</c:v>
                </c:pt>
                <c:pt idx="82">
                  <c:v>3.0747948124986664</c:v>
                </c:pt>
                <c:pt idx="83">
                  <c:v>3.1069193762337419</c:v>
                </c:pt>
                <c:pt idx="84">
                  <c:v>2.9517795457031402</c:v>
                </c:pt>
                <c:pt idx="85">
                  <c:v>3.1261309182765249</c:v>
                </c:pt>
                <c:pt idx="86">
                  <c:v>2.4598502839748155</c:v>
                </c:pt>
                <c:pt idx="87">
                  <c:v>3.636348155737279</c:v>
                </c:pt>
                <c:pt idx="88">
                  <c:v>3.5318418490888974</c:v>
                </c:pt>
                <c:pt idx="89">
                  <c:v>3.8046253639797945</c:v>
                </c:pt>
                <c:pt idx="90">
                  <c:v>3.9563207173288006</c:v>
                </c:pt>
                <c:pt idx="91">
                  <c:v>3.2387250292191254</c:v>
                </c:pt>
                <c:pt idx="92">
                  <c:v>2.7712326314286964</c:v>
                </c:pt>
                <c:pt idx="93">
                  <c:v>3.5275036422196315</c:v>
                </c:pt>
                <c:pt idx="94">
                  <c:v>3.6048136186418516</c:v>
                </c:pt>
                <c:pt idx="95">
                  <c:v>3.7531173884481177</c:v>
                </c:pt>
                <c:pt idx="96">
                  <c:v>2.9091402383260725</c:v>
                </c:pt>
                <c:pt idx="97">
                  <c:v>3.0482330342196136</c:v>
                </c:pt>
                <c:pt idx="98">
                  <c:v>3.5618651531220893</c:v>
                </c:pt>
                <c:pt idx="99">
                  <c:v>3.4651109744605106</c:v>
                </c:pt>
                <c:pt idx="100">
                  <c:v>3.3184769599368433</c:v>
                </c:pt>
                <c:pt idx="101">
                  <c:v>2.6541683269130001</c:v>
                </c:pt>
                <c:pt idx="102">
                  <c:v>2.0109710027926706</c:v>
                </c:pt>
                <c:pt idx="103">
                  <c:v>1.9665299412812223</c:v>
                </c:pt>
                <c:pt idx="104">
                  <c:v>1.6092851047695786</c:v>
                </c:pt>
                <c:pt idx="105">
                  <c:v>1.4969636604288388</c:v>
                </c:pt>
                <c:pt idx="106">
                  <c:v>1.4107439930918479</c:v>
                </c:pt>
                <c:pt idx="107">
                  <c:v>1.3229721350827424</c:v>
                </c:pt>
                <c:pt idx="108">
                  <c:v>1.1041812675739342</c:v>
                </c:pt>
                <c:pt idx="109">
                  <c:v>1.0829179349887275</c:v>
                </c:pt>
                <c:pt idx="110">
                  <c:v>0.89595272281565563</c:v>
                </c:pt>
                <c:pt idx="111">
                  <c:v>0.76038065683159672</c:v>
                </c:pt>
                <c:pt idx="112">
                  <c:v>0.81598387624830071</c:v>
                </c:pt>
                <c:pt idx="113">
                  <c:v>0.64855295129110146</c:v>
                </c:pt>
                <c:pt idx="114">
                  <c:v>0.13142675598778197</c:v>
                </c:pt>
                <c:pt idx="115">
                  <c:v>0.79267790639099989</c:v>
                </c:pt>
                <c:pt idx="116">
                  <c:v>0.46748143402008946</c:v>
                </c:pt>
                <c:pt idx="117">
                  <c:v>0.74077342281055536</c:v>
                </c:pt>
                <c:pt idx="118">
                  <c:v>0.62044658404119701</c:v>
                </c:pt>
                <c:pt idx="119">
                  <c:v>0.52863113235059966</c:v>
                </c:pt>
                <c:pt idx="120">
                  <c:v>0.63405764033980416</c:v>
                </c:pt>
                <c:pt idx="121">
                  <c:v>0.69829227290435458</c:v>
                </c:pt>
                <c:pt idx="122">
                  <c:v>0.40128659080443452</c:v>
                </c:pt>
                <c:pt idx="123">
                  <c:v>0.68203050319588732</c:v>
                </c:pt>
                <c:pt idx="124">
                  <c:v>0.40718978655405813</c:v>
                </c:pt>
                <c:pt idx="125">
                  <c:v>0.51750026892108059</c:v>
                </c:pt>
                <c:pt idx="126">
                  <c:v>0.76003230089336338</c:v>
                </c:pt>
                <c:pt idx="127">
                  <c:v>0.27356847561190367</c:v>
                </c:pt>
                <c:pt idx="128">
                  <c:v>0.58061773220326618</c:v>
                </c:pt>
                <c:pt idx="129">
                  <c:v>0.84572145884171857</c:v>
                </c:pt>
                <c:pt idx="130">
                  <c:v>0.69911543544003019</c:v>
                </c:pt>
                <c:pt idx="131">
                  <c:v>0.4035607373547867</c:v>
                </c:pt>
                <c:pt idx="132">
                  <c:v>0.71077494765924953</c:v>
                </c:pt>
                <c:pt idx="133">
                  <c:v>0.78482653708848105</c:v>
                </c:pt>
                <c:pt idx="134">
                  <c:v>0.67511261225749619</c:v>
                </c:pt>
                <c:pt idx="135">
                  <c:v>0.58948581883480111</c:v>
                </c:pt>
                <c:pt idx="136">
                  <c:v>0.52027270290746763</c:v>
                </c:pt>
                <c:pt idx="137">
                  <c:v>0.64317105819518572</c:v>
                </c:pt>
                <c:pt idx="138">
                  <c:v>0.57065318577439861</c:v>
                </c:pt>
                <c:pt idx="139">
                  <c:v>0.69030596014897494</c:v>
                </c:pt>
                <c:pt idx="140">
                  <c:v>0.61781558100982359</c:v>
                </c:pt>
                <c:pt idx="141">
                  <c:v>0.53998369719645778</c:v>
                </c:pt>
                <c:pt idx="142">
                  <c:v>0.8441648504666972</c:v>
                </c:pt>
                <c:pt idx="143">
                  <c:v>0.74802966655906911</c:v>
                </c:pt>
                <c:pt idx="144">
                  <c:v>0.65388918333040191</c:v>
                </c:pt>
                <c:pt idx="145">
                  <c:v>0.94191741311044508</c:v>
                </c:pt>
                <c:pt idx="146">
                  <c:v>0.8353044855798375</c:v>
                </c:pt>
                <c:pt idx="147">
                  <c:v>0.9219363311687454</c:v>
                </c:pt>
                <c:pt idx="148">
                  <c:v>0.82191547053630654</c:v>
                </c:pt>
                <c:pt idx="149">
                  <c:v>0.74190770507057469</c:v>
                </c:pt>
                <c:pt idx="150">
                  <c:v>0.85572598747138473</c:v>
                </c:pt>
                <c:pt idx="151">
                  <c:v>0.94951739768657539</c:v>
                </c:pt>
                <c:pt idx="152">
                  <c:v>0.85571624291860493</c:v>
                </c:pt>
                <c:pt idx="153">
                  <c:v>0.95478671856464903</c:v>
                </c:pt>
                <c:pt idx="154">
                  <c:v>0.86459374411821877</c:v>
                </c:pt>
                <c:pt idx="155">
                  <c:v>0.96713768608192652</c:v>
                </c:pt>
                <c:pt idx="156">
                  <c:v>0.87929157717182527</c:v>
                </c:pt>
                <c:pt idx="157">
                  <c:v>0.98408729120957972</c:v>
                </c:pt>
                <c:pt idx="158">
                  <c:v>0.89773381899827065</c:v>
                </c:pt>
                <c:pt idx="159">
                  <c:v>1.0059603809241739</c:v>
                </c:pt>
                <c:pt idx="160">
                  <c:v>1.0945246155863475</c:v>
                </c:pt>
                <c:pt idx="161">
                  <c:v>0.996446783254612</c:v>
                </c:pt>
                <c:pt idx="162">
                  <c:v>1.0914988542367796</c:v>
                </c:pt>
                <c:pt idx="163">
                  <c:v>0.99782220968364488</c:v>
                </c:pt>
                <c:pt idx="164">
                  <c:v>0.92417454174628633</c:v>
                </c:pt>
                <c:pt idx="165">
                  <c:v>0.86227101408971185</c:v>
                </c:pt>
                <c:pt idx="166">
                  <c:v>0.99042865844348382</c:v>
                </c:pt>
                <c:pt idx="167">
                  <c:v>1.097982829976341</c:v>
                </c:pt>
                <c:pt idx="168">
                  <c:v>1.013143039738436</c:v>
                </c:pt>
                <c:pt idx="169">
                  <c:v>1.1222809072031614</c:v>
                </c:pt>
                <c:pt idx="170">
                  <c:v>1.2156199609012597</c:v>
                </c:pt>
                <c:pt idx="171">
                  <c:v>1.2902484912111407</c:v>
                </c:pt>
                <c:pt idx="172">
                  <c:v>1.179456435410819</c:v>
                </c:pt>
                <c:pt idx="173">
                  <c:v>1.0906384058833734</c:v>
                </c:pt>
                <c:pt idx="174">
                  <c:v>1.1963432258051774</c:v>
                </c:pt>
                <c:pt idx="175">
                  <c:v>1.2685802410207203</c:v>
                </c:pt>
                <c:pt idx="176">
                  <c:v>0.97605648295284109</c:v>
                </c:pt>
                <c:pt idx="177">
                  <c:v>1.2752282002719513</c:v>
                </c:pt>
                <c:pt idx="178">
                  <c:v>1.1737292982528134</c:v>
                </c:pt>
                <c:pt idx="179">
                  <c:v>1.0914605560207264</c:v>
                </c:pt>
                <c:pt idx="180">
                  <c:v>1.2014547905021491</c:v>
                </c:pt>
                <c:pt idx="181">
                  <c:v>1.1179723411800424</c:v>
                </c:pt>
                <c:pt idx="182">
                  <c:v>1.2278892668460117</c:v>
                </c:pt>
                <c:pt idx="183">
                  <c:v>1.3182821963446396</c:v>
                </c:pt>
                <c:pt idx="184">
                  <c:v>1.2204822524932397</c:v>
                </c:pt>
                <c:pt idx="185">
                  <c:v>1.3025413687495924</c:v>
                </c:pt>
                <c:pt idx="186">
                  <c:v>1.0171084532730887</c:v>
                </c:pt>
                <c:pt idx="187">
                  <c:v>1.3251219106037064</c:v>
                </c:pt>
                <c:pt idx="188">
                  <c:v>1.3883982814455305</c:v>
                </c:pt>
                <c:pt idx="189">
                  <c:v>1.1024006238744612</c:v>
                </c:pt>
                <c:pt idx="190">
                  <c:v>1.2080338634936316</c:v>
                </c:pt>
                <c:pt idx="191">
                  <c:v>0.92688439483139984</c:v>
                </c:pt>
                <c:pt idx="192">
                  <c:v>1.4210723292662273</c:v>
                </c:pt>
                <c:pt idx="193">
                  <c:v>1.3067270457124529</c:v>
                </c:pt>
                <c:pt idx="194">
                  <c:v>1.3868084463742827</c:v>
                </c:pt>
                <c:pt idx="195">
                  <c:v>1.2800177261584791</c:v>
                </c:pt>
                <c:pt idx="196">
                  <c:v>1.180929838478284</c:v>
                </c:pt>
                <c:pt idx="197">
                  <c:v>1.4353128529279404</c:v>
                </c:pt>
                <c:pt idx="198">
                  <c:v>0.95152963811155189</c:v>
                </c:pt>
                <c:pt idx="199">
                  <c:v>1.2694005396038328</c:v>
                </c:pt>
                <c:pt idx="200">
                  <c:v>1.1818034013875005</c:v>
                </c:pt>
                <c:pt idx="201">
                  <c:v>1.2867411795878372</c:v>
                </c:pt>
                <c:pt idx="202">
                  <c:v>1.2003243052204606</c:v>
                </c:pt>
                <c:pt idx="203">
                  <c:v>1.1165397165653426</c:v>
                </c:pt>
                <c:pt idx="204">
                  <c:v>1.3977089758796053</c:v>
                </c:pt>
                <c:pt idx="205">
                  <c:v>1.1021452203512578</c:v>
                </c:pt>
                <c:pt idx="206">
                  <c:v>1.4002798160199865</c:v>
                </c:pt>
                <c:pt idx="207">
                  <c:v>1.4678717572943301</c:v>
                </c:pt>
                <c:pt idx="208">
                  <c:v>1.3505951683311821</c:v>
                </c:pt>
                <c:pt idx="209">
                  <c:v>1.2562264484200263</c:v>
                </c:pt>
                <c:pt idx="210">
                  <c:v>1.3430972299351529</c:v>
                </c:pt>
                <c:pt idx="211">
                  <c:v>1.0778238673695513</c:v>
                </c:pt>
                <c:pt idx="212">
                  <c:v>1.0080839757438547</c:v>
                </c:pt>
                <c:pt idx="213">
                  <c:v>1.4866086448377422</c:v>
                </c:pt>
                <c:pt idx="214">
                  <c:v>1.1910000687012596</c:v>
                </c:pt>
                <c:pt idx="215">
                  <c:v>1.3011870467699156</c:v>
                </c:pt>
                <c:pt idx="216">
                  <c:v>1.3920158500046265</c:v>
                </c:pt>
                <c:pt idx="217">
                  <c:v>1.2938270777406693</c:v>
                </c:pt>
                <c:pt idx="218">
                  <c:v>1.3776193195112723</c:v>
                </c:pt>
                <c:pt idx="219">
                  <c:v>1.0936832126925355</c:v>
                </c:pt>
                <c:pt idx="220">
                  <c:v>1.4004349192162029</c:v>
                </c:pt>
                <c:pt idx="221">
                  <c:v>1.4761379087536177</c:v>
                </c:pt>
                <c:pt idx="222">
                  <c:v>1.3666353392135662</c:v>
                </c:pt>
                <c:pt idx="223">
                  <c:v>1.4514375137126967</c:v>
                </c:pt>
                <c:pt idx="224">
                  <c:v>1.3481092204084928</c:v>
                </c:pt>
                <c:pt idx="225">
                  <c:v>1.2638266743685804</c:v>
                </c:pt>
                <c:pt idx="226">
                  <c:v>1.3723909106336523</c:v>
                </c:pt>
                <c:pt idx="227">
                  <c:v>1.4399244340879687</c:v>
                </c:pt>
                <c:pt idx="228">
                  <c:v>0.97451750800870451</c:v>
                </c:pt>
                <c:pt idx="229">
                  <c:v>1.3072339269836886</c:v>
                </c:pt>
                <c:pt idx="230">
                  <c:v>1.2302642954739689</c:v>
                </c:pt>
                <c:pt idx="231">
                  <c:v>1.3448071990316888</c:v>
                </c:pt>
                <c:pt idx="232">
                  <c:v>1.4075942691061369</c:v>
                </c:pt>
                <c:pt idx="233">
                  <c:v>0.7583893077887609</c:v>
                </c:pt>
                <c:pt idx="234">
                  <c:v>1.3010207915435474</c:v>
                </c:pt>
                <c:pt idx="235">
                  <c:v>1.2131226617061763</c:v>
                </c:pt>
                <c:pt idx="236">
                  <c:v>0.97071578855711715</c:v>
                </c:pt>
                <c:pt idx="237">
                  <c:v>1.1140552321186945</c:v>
                </c:pt>
                <c:pt idx="238">
                  <c:v>1.4080685744294836</c:v>
                </c:pt>
                <c:pt idx="239">
                  <c:v>1.1221338850160363</c:v>
                </c:pt>
                <c:pt idx="240">
                  <c:v>1.4029980597311962</c:v>
                </c:pt>
                <c:pt idx="241">
                  <c:v>0.94460294885631235</c:v>
                </c:pt>
                <c:pt idx="242">
                  <c:v>0.72325685050455091</c:v>
                </c:pt>
                <c:pt idx="243">
                  <c:v>1.2358760236758064</c:v>
                </c:pt>
                <c:pt idx="244">
                  <c:v>0.61462734453570178</c:v>
                </c:pt>
                <c:pt idx="245">
                  <c:v>0.99328802938707739</c:v>
                </c:pt>
                <c:pt idx="246">
                  <c:v>1.1219653867730068</c:v>
                </c:pt>
                <c:pt idx="247">
                  <c:v>1.3926532692388363</c:v>
                </c:pt>
                <c:pt idx="248">
                  <c:v>0.91555402622111259</c:v>
                </c:pt>
                <c:pt idx="249">
                  <c:v>0.53457584275811687</c:v>
                </c:pt>
                <c:pt idx="250">
                  <c:v>0.37858649387422538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0-4D70-AAFA-47BF6100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05632"/>
        <c:axId val="349199744"/>
      </c:lineChart>
      <c:catAx>
        <c:axId val="3492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199744"/>
        <c:crosses val="autoZero"/>
        <c:auto val="1"/>
        <c:lblAlgn val="ctr"/>
        <c:lblOffset val="100"/>
        <c:noMultiLvlLbl val="1"/>
      </c:catAx>
      <c:valAx>
        <c:axId val="3491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20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95249</xdr:rowOff>
    </xdr:from>
    <xdr:to>
      <xdr:col>19</xdr:col>
      <xdr:colOff>552450</xdr:colOff>
      <xdr:row>26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3" zoomScaleNormal="100" workbookViewId="0">
      <selection activeCell="B11" sqref="B11"/>
    </sheetView>
  </sheetViews>
  <sheetFormatPr defaultRowHeight="16.5" x14ac:dyDescent="0.3"/>
  <cols>
    <col min="1" max="1" width="4.85546875" style="5" customWidth="1"/>
    <col min="2" max="2" width="3.7109375" style="5" bestFit="1" customWidth="1"/>
    <col min="3" max="3" width="7.5703125" style="5" bestFit="1" customWidth="1"/>
    <col min="4" max="4" width="9.5703125" style="5" bestFit="1" customWidth="1"/>
    <col min="5" max="5" width="6.28515625" style="5" bestFit="1" customWidth="1"/>
    <col min="6" max="6" width="18.28515625" style="5" customWidth="1"/>
    <col min="7" max="7" width="9.42578125" style="5" bestFit="1" customWidth="1"/>
    <col min="8" max="8" width="17" style="5" customWidth="1"/>
    <col min="9" max="9" width="16.85546875" style="5" customWidth="1"/>
    <col min="10" max="10" width="10.85546875" style="5" customWidth="1"/>
    <col min="11" max="11" width="11.28515625" style="5" customWidth="1"/>
    <col min="12" max="16384" width="9.140625" style="5"/>
  </cols>
  <sheetData>
    <row r="1" spans="1:17" x14ac:dyDescent="0.3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</row>
    <row r="2" spans="1:17" ht="17.25" thickBot="1" x14ac:dyDescent="0.35">
      <c r="A2" s="35" t="s">
        <v>72</v>
      </c>
      <c r="B2" s="35"/>
      <c r="C2" s="35"/>
      <c r="D2" s="35"/>
      <c r="G2" s="35"/>
      <c r="H2" s="35"/>
      <c r="I2" s="35"/>
      <c r="J2" s="35"/>
    </row>
    <row r="3" spans="1:17" ht="17.25" thickBot="1" x14ac:dyDescent="0.35">
      <c r="A3" s="35" t="s">
        <v>58</v>
      </c>
      <c r="B3" s="35"/>
      <c r="C3" s="35"/>
      <c r="D3" s="35"/>
      <c r="G3" s="52">
        <v>0.3</v>
      </c>
      <c r="J3" s="35"/>
    </row>
    <row r="4" spans="1:17" ht="17.25" thickBot="1" x14ac:dyDescent="0.35">
      <c r="A4" s="35" t="s">
        <v>73</v>
      </c>
      <c r="H4" s="35"/>
      <c r="I4" s="35"/>
      <c r="J4" s="53">
        <f>F52</f>
        <v>1.5599407915487875</v>
      </c>
    </row>
    <row r="5" spans="1:17" ht="17.25" thickBot="1" x14ac:dyDescent="0.35">
      <c r="A5" s="49" t="s">
        <v>64</v>
      </c>
      <c r="B5" s="49"/>
      <c r="C5" s="49"/>
      <c r="D5" s="49"/>
      <c r="E5" s="51"/>
      <c r="F5" s="50"/>
      <c r="G5" s="49"/>
      <c r="H5" s="53">
        <f>C53</f>
        <v>3.5069387314950564</v>
      </c>
    </row>
    <row r="6" spans="1:17" ht="17.25" thickBot="1" x14ac:dyDescent="0.35">
      <c r="A6" s="49" t="s">
        <v>65</v>
      </c>
      <c r="I6" s="53">
        <f>J4*1.25</f>
        <v>1.9499259894359844</v>
      </c>
      <c r="J6" s="35"/>
    </row>
    <row r="7" spans="1:17" x14ac:dyDescent="0.3">
      <c r="A7" s="49" t="s">
        <v>70</v>
      </c>
      <c r="C7" s="49" t="s">
        <v>76</v>
      </c>
      <c r="F7" s="49" t="s">
        <v>71</v>
      </c>
    </row>
    <row r="8" spans="1:17" x14ac:dyDescent="0.3">
      <c r="A8" s="49" t="s">
        <v>74</v>
      </c>
      <c r="D8" s="5" t="s">
        <v>75</v>
      </c>
      <c r="F8" s="49" t="s">
        <v>71</v>
      </c>
      <c r="I8" s="49"/>
    </row>
    <row r="9" spans="1:17" x14ac:dyDescent="0.3">
      <c r="A9" s="35"/>
      <c r="B9" s="35"/>
      <c r="C9" s="35"/>
      <c r="D9" s="35"/>
      <c r="E9" s="35"/>
      <c r="F9" s="35"/>
      <c r="G9" s="49"/>
      <c r="H9" s="35"/>
      <c r="J9" s="5">
        <v>0</v>
      </c>
      <c r="O9" s="5">
        <v>0</v>
      </c>
      <c r="P9" s="5">
        <v>-4</v>
      </c>
      <c r="Q9" s="5">
        <v>4</v>
      </c>
    </row>
    <row r="10" spans="1:17" x14ac:dyDescent="0.3">
      <c r="A10" s="35" t="s">
        <v>1</v>
      </c>
      <c r="B10" s="33" t="s">
        <v>32</v>
      </c>
      <c r="C10" s="33" t="s">
        <v>56</v>
      </c>
      <c r="D10" s="33" t="s">
        <v>66</v>
      </c>
      <c r="E10" s="33" t="s">
        <v>34</v>
      </c>
      <c r="F10" s="33" t="s">
        <v>67</v>
      </c>
      <c r="G10" s="33" t="s">
        <v>68</v>
      </c>
      <c r="H10" s="33" t="s">
        <v>69</v>
      </c>
      <c r="J10" s="5">
        <v>0.1</v>
      </c>
      <c r="O10" s="5">
        <v>50</v>
      </c>
      <c r="P10" s="5">
        <v>-4</v>
      </c>
      <c r="Q10" s="5">
        <v>4</v>
      </c>
    </row>
    <row r="11" spans="1:17" x14ac:dyDescent="0.3">
      <c r="A11" s="48">
        <v>1</v>
      </c>
      <c r="B11" s="60">
        <v>2</v>
      </c>
      <c r="C11" s="33">
        <f>B11</f>
        <v>2</v>
      </c>
      <c r="D11" s="29">
        <f>B11-C11</f>
        <v>0</v>
      </c>
      <c r="E11" s="34">
        <f>ABS(D11)</f>
        <v>0</v>
      </c>
      <c r="F11" s="34">
        <f>AVERAGE($E$11:E11)</f>
        <v>0</v>
      </c>
      <c r="G11" s="29">
        <f>SUM($D$11:D11)</f>
        <v>0</v>
      </c>
      <c r="H11" s="59">
        <f>IFERROR(G11/F11,0)</f>
        <v>0</v>
      </c>
      <c r="I11" s="48"/>
      <c r="K11" s="31">
        <f>J4</f>
        <v>1.5599407915487875</v>
      </c>
    </row>
    <row r="12" spans="1:17" x14ac:dyDescent="0.3">
      <c r="A12" s="33">
        <v>2</v>
      </c>
      <c r="B12">
        <v>2</v>
      </c>
      <c r="C12" s="34">
        <f>(1-$G$3)*C11+$G$3*B11</f>
        <v>2</v>
      </c>
      <c r="D12" s="29">
        <f t="shared" ref="D12:D51" si="0">B12-C12</f>
        <v>0</v>
      </c>
      <c r="E12" s="34">
        <f t="shared" ref="E12:E51" si="1">ABS(D12)</f>
        <v>0</v>
      </c>
      <c r="F12" s="34">
        <f>AVERAGE($E$11:E12)</f>
        <v>0</v>
      </c>
      <c r="G12" s="29">
        <f>SUM($D$11:D12)</f>
        <v>0</v>
      </c>
      <c r="H12" s="59">
        <f t="shared" ref="H12:H52" si="2">IFERROR(G12/F12,0)</f>
        <v>0</v>
      </c>
      <c r="I12" s="48"/>
      <c r="J12" s="5">
        <f>J9</f>
        <v>0</v>
      </c>
      <c r="K12" s="5">
        <f t="dataTable" ref="K12:K22" dt2D="0" dtr="0" r1="G3"/>
        <v>1.4047619047619047</v>
      </c>
    </row>
    <row r="13" spans="1:17" x14ac:dyDescent="0.3">
      <c r="A13" s="33">
        <v>3</v>
      </c>
      <c r="B13">
        <v>1</v>
      </c>
      <c r="C13" s="34">
        <f t="shared" ref="C13:C51" si="3">(1-$G$3)*C12+$G$3*B12</f>
        <v>2</v>
      </c>
      <c r="D13" s="29">
        <f t="shared" si="0"/>
        <v>-1</v>
      </c>
      <c r="E13" s="34">
        <f t="shared" si="1"/>
        <v>1</v>
      </c>
      <c r="F13" s="34">
        <f>AVERAGE($E$11:E13)</f>
        <v>0.33333333333333331</v>
      </c>
      <c r="G13" s="29">
        <f>SUM($D$11:D13)</f>
        <v>-1</v>
      </c>
      <c r="H13" s="59">
        <f t="shared" si="2"/>
        <v>-3</v>
      </c>
      <c r="I13" s="48"/>
      <c r="J13" s="5">
        <f>J12+$J$10</f>
        <v>0.1</v>
      </c>
      <c r="K13" s="5">
        <v>1.468375889083664</v>
      </c>
    </row>
    <row r="14" spans="1:17" x14ac:dyDescent="0.3">
      <c r="A14" s="33">
        <v>4</v>
      </c>
      <c r="B14">
        <v>0</v>
      </c>
      <c r="C14" s="34">
        <f t="shared" si="3"/>
        <v>1.7</v>
      </c>
      <c r="D14" s="29">
        <f t="shared" si="0"/>
        <v>-1.7</v>
      </c>
      <c r="E14" s="34">
        <f t="shared" si="1"/>
        <v>1.7</v>
      </c>
      <c r="F14" s="34">
        <f>AVERAGE($E$11:E14)</f>
        <v>0.67500000000000004</v>
      </c>
      <c r="G14" s="29">
        <f>SUM($D$11:D14)</f>
        <v>-2.7</v>
      </c>
      <c r="H14" s="59">
        <f t="shared" si="2"/>
        <v>-4</v>
      </c>
      <c r="I14" s="48"/>
      <c r="J14" s="5">
        <f t="shared" ref="J14:J21" si="4">J13+$J$10</f>
        <v>0.2</v>
      </c>
      <c r="K14" s="5">
        <v>1.5122751412047477</v>
      </c>
    </row>
    <row r="15" spans="1:17" x14ac:dyDescent="0.3">
      <c r="A15" s="33">
        <v>5</v>
      </c>
      <c r="B15">
        <v>2</v>
      </c>
      <c r="C15" s="34">
        <f t="shared" si="3"/>
        <v>1.19</v>
      </c>
      <c r="D15" s="29">
        <f t="shared" si="0"/>
        <v>0.81</v>
      </c>
      <c r="E15" s="34">
        <f t="shared" si="1"/>
        <v>0.81</v>
      </c>
      <c r="F15" s="34">
        <f>AVERAGE($E$11:E15)</f>
        <v>0.70200000000000007</v>
      </c>
      <c r="G15" s="29">
        <f>SUM($D$11:D15)</f>
        <v>-1.8900000000000001</v>
      </c>
      <c r="H15" s="59">
        <f t="shared" si="2"/>
        <v>-2.6923076923076921</v>
      </c>
      <c r="I15" s="48"/>
      <c r="J15" s="5">
        <f t="shared" si="4"/>
        <v>0.30000000000000004</v>
      </c>
      <c r="K15" s="5">
        <v>1.5599407915487868</v>
      </c>
    </row>
    <row r="16" spans="1:17" x14ac:dyDescent="0.3">
      <c r="A16" s="33">
        <v>6</v>
      </c>
      <c r="B16">
        <v>1</v>
      </c>
      <c r="C16" s="34">
        <f t="shared" si="3"/>
        <v>1.4329999999999998</v>
      </c>
      <c r="D16" s="29">
        <f t="shared" si="0"/>
        <v>-0.43299999999999983</v>
      </c>
      <c r="E16" s="34">
        <f t="shared" si="1"/>
        <v>0.43299999999999983</v>
      </c>
      <c r="F16" s="34">
        <f>AVERAGE($E$11:E16)</f>
        <v>0.65716666666666668</v>
      </c>
      <c r="G16" s="29">
        <f>SUM($D$11:D16)</f>
        <v>-2.323</v>
      </c>
      <c r="H16" s="59">
        <f t="shared" si="2"/>
        <v>-3.5348719249302558</v>
      </c>
      <c r="I16" s="48"/>
      <c r="J16" s="5">
        <f t="shared" si="4"/>
        <v>0.4</v>
      </c>
      <c r="K16" s="5">
        <v>1.6031785857049534</v>
      </c>
    </row>
    <row r="17" spans="1:11" x14ac:dyDescent="0.3">
      <c r="A17" s="33">
        <v>7</v>
      </c>
      <c r="B17">
        <v>0</v>
      </c>
      <c r="C17" s="34">
        <f t="shared" si="3"/>
        <v>1.3030999999999999</v>
      </c>
      <c r="D17" s="29">
        <f t="shared" si="0"/>
        <v>-1.3030999999999999</v>
      </c>
      <c r="E17" s="34">
        <f t="shared" si="1"/>
        <v>1.3030999999999999</v>
      </c>
      <c r="F17" s="34">
        <f>AVERAGE($E$11:E17)</f>
        <v>0.74944285714285719</v>
      </c>
      <c r="G17" s="29">
        <f>SUM($D$11:D17)</f>
        <v>-3.6261000000000001</v>
      </c>
      <c r="H17" s="59">
        <f t="shared" si="2"/>
        <v>-4.8383942357179617</v>
      </c>
      <c r="I17" s="48"/>
      <c r="J17" s="5">
        <f t="shared" si="4"/>
        <v>0.5</v>
      </c>
      <c r="K17" s="5">
        <v>1.6413497065576026</v>
      </c>
    </row>
    <row r="18" spans="1:11" x14ac:dyDescent="0.3">
      <c r="A18" s="33">
        <v>8</v>
      </c>
      <c r="B18">
        <v>0</v>
      </c>
      <c r="C18" s="34">
        <f t="shared" si="3"/>
        <v>0.91216999999999993</v>
      </c>
      <c r="D18" s="29">
        <f t="shared" si="0"/>
        <v>-0.91216999999999993</v>
      </c>
      <c r="E18" s="34">
        <f t="shared" si="1"/>
        <v>0.91216999999999993</v>
      </c>
      <c r="F18" s="34">
        <f>AVERAGE($E$11:E18)</f>
        <v>0.76978374999999999</v>
      </c>
      <c r="G18" s="29">
        <f>SUM($D$11:D18)</f>
        <v>-4.5382699999999998</v>
      </c>
      <c r="H18" s="59">
        <f t="shared" si="2"/>
        <v>-5.8955128631904739</v>
      </c>
      <c r="I18" s="48"/>
      <c r="J18" s="5">
        <f t="shared" si="4"/>
        <v>0.6</v>
      </c>
      <c r="K18" s="5">
        <v>1.7010765178683183</v>
      </c>
    </row>
    <row r="19" spans="1:11" x14ac:dyDescent="0.3">
      <c r="A19" s="33">
        <v>9</v>
      </c>
      <c r="B19">
        <v>3</v>
      </c>
      <c r="C19" s="34">
        <f t="shared" si="3"/>
        <v>0.63851899999999995</v>
      </c>
      <c r="D19" s="29">
        <f t="shared" si="0"/>
        <v>2.3614809999999999</v>
      </c>
      <c r="E19" s="34">
        <f t="shared" si="1"/>
        <v>2.3614809999999999</v>
      </c>
      <c r="F19" s="34">
        <f>AVERAGE($E$11:E19)</f>
        <v>0.9466389999999999</v>
      </c>
      <c r="G19" s="29">
        <f>SUM($D$11:D19)</f>
        <v>-2.1767889999999999</v>
      </c>
      <c r="H19" s="59">
        <f t="shared" si="2"/>
        <v>-2.299492203469327</v>
      </c>
      <c r="I19" s="48"/>
      <c r="J19" s="5">
        <f t="shared" si="4"/>
        <v>0.7</v>
      </c>
      <c r="K19" s="5">
        <v>1.7535415721269034</v>
      </c>
    </row>
    <row r="20" spans="1:11" x14ac:dyDescent="0.3">
      <c r="A20" s="33">
        <v>10</v>
      </c>
      <c r="B20">
        <v>4</v>
      </c>
      <c r="C20" s="34">
        <f t="shared" si="3"/>
        <v>1.3469632999999999</v>
      </c>
      <c r="D20" s="29">
        <f t="shared" si="0"/>
        <v>2.6530367000000004</v>
      </c>
      <c r="E20" s="34">
        <f t="shared" si="1"/>
        <v>2.6530367000000004</v>
      </c>
      <c r="F20" s="34">
        <f>AVERAGE($E$11:E20)</f>
        <v>1.11727877</v>
      </c>
      <c r="G20" s="29">
        <f>SUM($D$11:D20)</f>
        <v>0.4762477000000005</v>
      </c>
      <c r="H20" s="59">
        <f t="shared" si="2"/>
        <v>0.42625682397957004</v>
      </c>
      <c r="I20" s="48"/>
      <c r="J20" s="5">
        <f t="shared" si="4"/>
        <v>0.79999999999999993</v>
      </c>
      <c r="K20" s="5">
        <v>1.8182117373455822</v>
      </c>
    </row>
    <row r="21" spans="1:11" x14ac:dyDescent="0.3">
      <c r="A21" s="33">
        <v>11</v>
      </c>
      <c r="B21">
        <v>0</v>
      </c>
      <c r="C21" s="34">
        <f t="shared" si="3"/>
        <v>2.1428743099999998</v>
      </c>
      <c r="D21" s="29">
        <f t="shared" si="0"/>
        <v>-2.1428743099999998</v>
      </c>
      <c r="E21" s="34">
        <f t="shared" si="1"/>
        <v>2.1428743099999998</v>
      </c>
      <c r="F21" s="34">
        <f>AVERAGE($E$11:E21)</f>
        <v>1.2105147281818183</v>
      </c>
      <c r="G21" s="29">
        <f>SUM($D$11:D21)</f>
        <v>-1.6666266099999993</v>
      </c>
      <c r="H21" s="59">
        <f t="shared" si="2"/>
        <v>-1.3767916830745686</v>
      </c>
      <c r="I21" s="48"/>
      <c r="J21" s="5">
        <f t="shared" si="4"/>
        <v>0.89999999999999991</v>
      </c>
      <c r="K21" s="5">
        <v>1.8859005251523027</v>
      </c>
    </row>
    <row r="22" spans="1:11" x14ac:dyDescent="0.3">
      <c r="A22" s="33">
        <v>12</v>
      </c>
      <c r="B22">
        <v>1</v>
      </c>
      <c r="C22" s="34">
        <f t="shared" si="3"/>
        <v>1.5000120169999998</v>
      </c>
      <c r="D22" s="29">
        <f t="shared" si="0"/>
        <v>-0.50001201699999975</v>
      </c>
      <c r="E22" s="34">
        <f t="shared" si="1"/>
        <v>0.50001201699999975</v>
      </c>
      <c r="F22" s="34">
        <f>AVERAGE($E$11:E22)</f>
        <v>1.1513061689166666</v>
      </c>
      <c r="G22" s="29">
        <f>SUM($D$11:D22)</f>
        <v>-2.1666386269999993</v>
      </c>
      <c r="H22" s="59">
        <f t="shared" si="2"/>
        <v>-1.881896132840772</v>
      </c>
      <c r="I22" s="48"/>
      <c r="J22" s="5">
        <f>J21+$J$10</f>
        <v>0.99999999999999989</v>
      </c>
      <c r="K22" s="5">
        <v>1.9523809523809523</v>
      </c>
    </row>
    <row r="23" spans="1:11" x14ac:dyDescent="0.3">
      <c r="A23" s="33">
        <v>13</v>
      </c>
      <c r="B23">
        <v>3</v>
      </c>
      <c r="C23" s="34">
        <f t="shared" si="3"/>
        <v>1.3500084118999998</v>
      </c>
      <c r="D23" s="29">
        <f t="shared" si="0"/>
        <v>1.6499915881000002</v>
      </c>
      <c r="E23" s="34">
        <f t="shared" si="1"/>
        <v>1.6499915881000002</v>
      </c>
      <c r="F23" s="34">
        <f>AVERAGE($E$11:E23)</f>
        <v>1.1896665857769231</v>
      </c>
      <c r="G23" s="29">
        <f>SUM($D$11:D23)</f>
        <v>-0.51664703889999908</v>
      </c>
      <c r="H23" s="59">
        <f t="shared" si="2"/>
        <v>-0.4342788518033377</v>
      </c>
      <c r="I23" s="48"/>
    </row>
    <row r="24" spans="1:11" x14ac:dyDescent="0.3">
      <c r="A24" s="33">
        <v>14</v>
      </c>
      <c r="B24">
        <v>3</v>
      </c>
      <c r="C24" s="34">
        <f>(1-$G$3)*C23+$G$3*B23</f>
        <v>1.8450058883299998</v>
      </c>
      <c r="D24" s="29">
        <f t="shared" si="0"/>
        <v>1.1549941116700002</v>
      </c>
      <c r="E24" s="34">
        <f t="shared" si="1"/>
        <v>1.1549941116700002</v>
      </c>
      <c r="F24" s="34">
        <f>AVERAGE($E$11:E24)</f>
        <v>1.1871899804835715</v>
      </c>
      <c r="G24" s="29">
        <f>SUM($D$11:D24)</f>
        <v>0.63834707277000113</v>
      </c>
      <c r="H24" s="59">
        <f t="shared" si="2"/>
        <v>0.53769580544302331</v>
      </c>
      <c r="I24" s="48"/>
      <c r="K24" s="5">
        <f>MIN(K12:K22)</f>
        <v>1.4047619047619047</v>
      </c>
    </row>
    <row r="25" spans="1:11" x14ac:dyDescent="0.3">
      <c r="A25" s="33">
        <v>15</v>
      </c>
      <c r="B25">
        <v>2</v>
      </c>
      <c r="C25" s="34">
        <f t="shared" si="3"/>
        <v>2.1915041218309996</v>
      </c>
      <c r="D25" s="29">
        <f t="shared" si="0"/>
        <v>-0.19150412183099963</v>
      </c>
      <c r="E25" s="34">
        <f t="shared" si="1"/>
        <v>0.19150412183099963</v>
      </c>
      <c r="F25" s="34">
        <f>AVERAGE($E$11:E25)</f>
        <v>1.1208109232400667</v>
      </c>
      <c r="G25" s="29">
        <f>SUM($D$11:D25)</f>
        <v>0.4468429509390015</v>
      </c>
      <c r="H25" s="59">
        <f t="shared" si="2"/>
        <v>0.39867826202769091</v>
      </c>
      <c r="I25" s="48"/>
    </row>
    <row r="26" spans="1:11" x14ac:dyDescent="0.3">
      <c r="A26" s="33">
        <v>16</v>
      </c>
      <c r="B26">
        <v>1</v>
      </c>
      <c r="C26" s="34">
        <f t="shared" si="3"/>
        <v>2.1340528852816996</v>
      </c>
      <c r="D26" s="29">
        <f t="shared" si="0"/>
        <v>-1.1340528852816996</v>
      </c>
      <c r="E26" s="34">
        <f t="shared" si="1"/>
        <v>1.1340528852816996</v>
      </c>
      <c r="F26" s="34">
        <f>AVERAGE($E$11:E26)</f>
        <v>1.1216385458676688</v>
      </c>
      <c r="G26" s="29">
        <f>SUM($D$11:D26)</f>
        <v>-0.68720993434269806</v>
      </c>
      <c r="H26" s="59">
        <f t="shared" si="2"/>
        <v>-0.61268394963289297</v>
      </c>
      <c r="I26" s="48"/>
    </row>
    <row r="27" spans="1:11" x14ac:dyDescent="0.3">
      <c r="A27" s="33">
        <v>17</v>
      </c>
      <c r="B27">
        <v>6</v>
      </c>
      <c r="C27" s="34">
        <f t="shared" si="3"/>
        <v>1.7938370196971896</v>
      </c>
      <c r="D27" s="29">
        <f t="shared" si="0"/>
        <v>4.2061629803028104</v>
      </c>
      <c r="E27" s="34">
        <f t="shared" si="1"/>
        <v>4.2061629803028104</v>
      </c>
      <c r="F27" s="34">
        <f>AVERAGE($E$11:E27)</f>
        <v>1.3030811596579712</v>
      </c>
      <c r="G27" s="29">
        <f>SUM($D$11:D27)</f>
        <v>3.5189530459601124</v>
      </c>
      <c r="H27" s="59">
        <f t="shared" si="2"/>
        <v>2.7004864738308063</v>
      </c>
      <c r="I27" s="48"/>
    </row>
    <row r="28" spans="1:11" x14ac:dyDescent="0.3">
      <c r="A28" s="33">
        <v>18</v>
      </c>
      <c r="B28">
        <v>1</v>
      </c>
      <c r="C28" s="34">
        <f t="shared" si="3"/>
        <v>3.0556859137880323</v>
      </c>
      <c r="D28" s="29">
        <f t="shared" si="0"/>
        <v>-2.0556859137880323</v>
      </c>
      <c r="E28" s="34">
        <f t="shared" si="1"/>
        <v>2.0556859137880323</v>
      </c>
      <c r="F28" s="34">
        <f>AVERAGE($E$11:E28)</f>
        <v>1.344892534887419</v>
      </c>
      <c r="G28" s="29">
        <f>SUM($D$11:D28)</f>
        <v>1.46326713217208</v>
      </c>
      <c r="H28" s="59">
        <f t="shared" si="2"/>
        <v>1.0880178856034546</v>
      </c>
      <c r="I28" s="48"/>
    </row>
    <row r="29" spans="1:11" x14ac:dyDescent="0.3">
      <c r="A29" s="33">
        <v>19</v>
      </c>
      <c r="B29">
        <v>2</v>
      </c>
      <c r="C29" s="34">
        <f t="shared" si="3"/>
        <v>2.4389801396516222</v>
      </c>
      <c r="D29" s="29">
        <f t="shared" si="0"/>
        <v>-0.43898013965162219</v>
      </c>
      <c r="E29" s="34">
        <f t="shared" si="1"/>
        <v>0.43898013965162219</v>
      </c>
      <c r="F29" s="34">
        <f>AVERAGE($E$11:E29)</f>
        <v>1.2972129351381667</v>
      </c>
      <c r="G29" s="29">
        <f>SUM($D$11:D29)</f>
        <v>1.0242869925204579</v>
      </c>
      <c r="H29" s="59">
        <f t="shared" si="2"/>
        <v>0.78960590414661613</v>
      </c>
      <c r="I29" s="48"/>
    </row>
    <row r="30" spans="1:11" x14ac:dyDescent="0.3">
      <c r="A30" s="33">
        <v>20</v>
      </c>
      <c r="B30">
        <v>1</v>
      </c>
      <c r="C30" s="34">
        <f t="shared" si="3"/>
        <v>2.3072860977561356</v>
      </c>
      <c r="D30" s="29">
        <f t="shared" si="0"/>
        <v>-1.3072860977561356</v>
      </c>
      <c r="E30" s="34">
        <f t="shared" si="1"/>
        <v>1.3072860977561356</v>
      </c>
      <c r="F30" s="34">
        <f>AVERAGE($E$11:E30)</f>
        <v>1.2977165932690651</v>
      </c>
      <c r="G30" s="29">
        <f>SUM($D$11:D30)</f>
        <v>-0.28299910523567773</v>
      </c>
      <c r="H30" s="59">
        <f t="shared" si="2"/>
        <v>-0.21807466029449271</v>
      </c>
      <c r="I30" s="48"/>
    </row>
    <row r="31" spans="1:11" x14ac:dyDescent="0.3">
      <c r="A31" s="33">
        <v>21</v>
      </c>
      <c r="B31">
        <v>2</v>
      </c>
      <c r="C31" s="34">
        <f t="shared" si="3"/>
        <v>1.9151002684292948</v>
      </c>
      <c r="D31" s="29">
        <f t="shared" si="0"/>
        <v>8.4899731570705184E-2</v>
      </c>
      <c r="E31" s="34">
        <f t="shared" si="1"/>
        <v>8.4899731570705184E-2</v>
      </c>
      <c r="F31" s="34">
        <f>AVERAGE($E$11:E31)</f>
        <v>1.2399634093786669</v>
      </c>
      <c r="G31" s="29">
        <f>SUM($D$11:D31)</f>
        <v>-0.19809937366497254</v>
      </c>
      <c r="H31" s="59">
        <f t="shared" si="2"/>
        <v>-0.15976227376277025</v>
      </c>
      <c r="I31" s="48"/>
    </row>
    <row r="32" spans="1:11" x14ac:dyDescent="0.3">
      <c r="A32" s="33">
        <v>22</v>
      </c>
      <c r="B32">
        <v>3</v>
      </c>
      <c r="C32" s="34">
        <f t="shared" si="3"/>
        <v>1.9405701879005064</v>
      </c>
      <c r="D32" s="29">
        <f t="shared" si="0"/>
        <v>1.0594298120994936</v>
      </c>
      <c r="E32" s="34">
        <f t="shared" si="1"/>
        <v>1.0594298120994936</v>
      </c>
      <c r="F32" s="34">
        <f>AVERAGE($E$11:E32)</f>
        <v>1.2317573367750683</v>
      </c>
      <c r="G32" s="29">
        <f>SUM($D$11:D32)</f>
        <v>0.86133043843452106</v>
      </c>
      <c r="H32" s="59">
        <f t="shared" si="2"/>
        <v>0.69926958234291314</v>
      </c>
      <c r="I32" s="48"/>
    </row>
    <row r="33" spans="1:9" x14ac:dyDescent="0.3">
      <c r="A33" s="33">
        <v>23</v>
      </c>
      <c r="B33">
        <v>3</v>
      </c>
      <c r="C33" s="34">
        <f t="shared" si="3"/>
        <v>2.2583991315303544</v>
      </c>
      <c r="D33" s="29">
        <f t="shared" si="0"/>
        <v>0.74160086846964557</v>
      </c>
      <c r="E33" s="34">
        <f t="shared" si="1"/>
        <v>0.74160086846964557</v>
      </c>
      <c r="F33" s="34">
        <f>AVERAGE($E$11:E33)</f>
        <v>1.2104461859791804</v>
      </c>
      <c r="G33" s="29">
        <f>SUM($D$11:D33)</f>
        <v>1.6029313069041666</v>
      </c>
      <c r="H33" s="59">
        <f t="shared" si="2"/>
        <v>1.3242483023790841</v>
      </c>
      <c r="I33" s="48"/>
    </row>
    <row r="34" spans="1:9" x14ac:dyDescent="0.3">
      <c r="A34" s="33">
        <v>24</v>
      </c>
      <c r="B34">
        <v>3</v>
      </c>
      <c r="C34" s="34">
        <f t="shared" si="3"/>
        <v>2.4808793920712482</v>
      </c>
      <c r="D34" s="29">
        <f t="shared" si="0"/>
        <v>0.51912060792875181</v>
      </c>
      <c r="E34" s="34">
        <f t="shared" si="1"/>
        <v>0.51912060792875181</v>
      </c>
      <c r="F34" s="34">
        <f>AVERAGE($E$11:E34)</f>
        <v>1.1816409535604124</v>
      </c>
      <c r="G34" s="29">
        <f>SUM($D$11:D34)</f>
        <v>2.1220519148329187</v>
      </c>
      <c r="H34" s="59">
        <f t="shared" si="2"/>
        <v>1.7958516996545744</v>
      </c>
      <c r="I34" s="48"/>
    </row>
    <row r="35" spans="1:9" x14ac:dyDescent="0.3">
      <c r="A35" s="33">
        <v>25</v>
      </c>
      <c r="B35">
        <v>3</v>
      </c>
      <c r="C35" s="34">
        <f t="shared" si="3"/>
        <v>2.6366155744498734</v>
      </c>
      <c r="D35" s="29">
        <f t="shared" si="0"/>
        <v>0.36338442555012662</v>
      </c>
      <c r="E35" s="34">
        <f t="shared" si="1"/>
        <v>0.36338442555012662</v>
      </c>
      <c r="F35" s="34">
        <f>AVERAGE($E$11:E35)</f>
        <v>1.148910692440001</v>
      </c>
      <c r="G35" s="29">
        <f>SUM($D$11:D35)</f>
        <v>2.4854363403830453</v>
      </c>
      <c r="H35" s="59">
        <f t="shared" si="2"/>
        <v>2.1632981194600913</v>
      </c>
      <c r="I35" s="48"/>
    </row>
    <row r="36" spans="1:9" x14ac:dyDescent="0.3">
      <c r="A36" s="33">
        <v>26</v>
      </c>
      <c r="B36">
        <v>5</v>
      </c>
      <c r="C36" s="34">
        <f t="shared" si="3"/>
        <v>2.745630902114911</v>
      </c>
      <c r="D36" s="29">
        <f t="shared" si="0"/>
        <v>2.254369097885089</v>
      </c>
      <c r="E36" s="34">
        <f t="shared" si="1"/>
        <v>2.254369097885089</v>
      </c>
      <c r="F36" s="34">
        <f>AVERAGE($E$11:E36)</f>
        <v>1.1914283234186582</v>
      </c>
      <c r="G36" s="29">
        <f>SUM($D$11:D36)</f>
        <v>4.7398054382681343</v>
      </c>
      <c r="H36" s="59">
        <f t="shared" si="2"/>
        <v>3.9782547930939236</v>
      </c>
      <c r="I36" s="48"/>
    </row>
    <row r="37" spans="1:9" x14ac:dyDescent="0.3">
      <c r="A37" s="33">
        <v>27</v>
      </c>
      <c r="B37">
        <v>4</v>
      </c>
      <c r="C37" s="34">
        <f t="shared" si="3"/>
        <v>3.4219416314804376</v>
      </c>
      <c r="D37" s="29">
        <f t="shared" si="0"/>
        <v>0.57805836851956238</v>
      </c>
      <c r="E37" s="34">
        <f t="shared" si="1"/>
        <v>0.57805836851956238</v>
      </c>
      <c r="F37" s="34">
        <f>AVERAGE($E$11:E37)</f>
        <v>1.1687109176816548</v>
      </c>
      <c r="G37" s="29">
        <f>SUM($D$11:D37)</f>
        <v>5.3178638067876971</v>
      </c>
      <c r="H37" s="59">
        <f t="shared" si="2"/>
        <v>4.5501960547580254</v>
      </c>
      <c r="I37" s="48"/>
    </row>
    <row r="38" spans="1:9" x14ac:dyDescent="0.3">
      <c r="A38" s="33">
        <v>28</v>
      </c>
      <c r="B38">
        <v>2</v>
      </c>
      <c r="C38" s="34">
        <f t="shared" si="3"/>
        <v>3.5953591420363065</v>
      </c>
      <c r="D38" s="29">
        <f t="shared" si="0"/>
        <v>-1.5953591420363065</v>
      </c>
      <c r="E38" s="34">
        <f t="shared" si="1"/>
        <v>1.5953591420363065</v>
      </c>
      <c r="F38" s="34">
        <f>AVERAGE($E$11:E38)</f>
        <v>1.1839483542657496</v>
      </c>
      <c r="G38" s="29">
        <f>SUM($D$11:D38)</f>
        <v>3.7225046647513906</v>
      </c>
      <c r="H38" s="59">
        <f t="shared" si="2"/>
        <v>3.1441444648655978</v>
      </c>
      <c r="I38" s="48"/>
    </row>
    <row r="39" spans="1:9" x14ac:dyDescent="0.3">
      <c r="A39" s="33">
        <v>29</v>
      </c>
      <c r="B39">
        <v>1</v>
      </c>
      <c r="C39" s="34">
        <f t="shared" si="3"/>
        <v>3.1167513994254143</v>
      </c>
      <c r="D39" s="29">
        <f t="shared" si="0"/>
        <v>-2.1167513994254143</v>
      </c>
      <c r="E39" s="34">
        <f t="shared" si="1"/>
        <v>2.1167513994254143</v>
      </c>
      <c r="F39" s="34">
        <f>AVERAGE($E$11:E39)</f>
        <v>1.2161139765126348</v>
      </c>
      <c r="G39" s="29">
        <f>SUM($D$11:D39)</f>
        <v>1.6057532653259763</v>
      </c>
      <c r="H39" s="59">
        <f t="shared" si="2"/>
        <v>1.320397015689831</v>
      </c>
      <c r="I39" s="48"/>
    </row>
    <row r="40" spans="1:9" x14ac:dyDescent="0.3">
      <c r="A40" s="33">
        <v>30</v>
      </c>
      <c r="B40">
        <v>2</v>
      </c>
      <c r="C40" s="34">
        <f t="shared" si="3"/>
        <v>2.4817259795977895</v>
      </c>
      <c r="D40" s="29">
        <f t="shared" si="0"/>
        <v>-0.48172597959778951</v>
      </c>
      <c r="E40" s="34">
        <f t="shared" si="1"/>
        <v>0.48172597959778951</v>
      </c>
      <c r="F40" s="34">
        <f>AVERAGE($E$11:E40)</f>
        <v>1.1916343766154731</v>
      </c>
      <c r="G40" s="29">
        <f>SUM($D$11:D40)</f>
        <v>1.1240272857281868</v>
      </c>
      <c r="H40" s="59">
        <f t="shared" si="2"/>
        <v>0.94326523956172981</v>
      </c>
      <c r="I40" s="48"/>
    </row>
    <row r="41" spans="1:9" x14ac:dyDescent="0.3">
      <c r="A41" s="33">
        <v>31</v>
      </c>
      <c r="B41">
        <v>2</v>
      </c>
      <c r="C41" s="34">
        <f t="shared" si="3"/>
        <v>2.3372081857184526</v>
      </c>
      <c r="D41" s="29">
        <f t="shared" si="0"/>
        <v>-0.33720818571845257</v>
      </c>
      <c r="E41" s="34">
        <f t="shared" si="1"/>
        <v>0.33720818571845257</v>
      </c>
      <c r="F41" s="34">
        <f>AVERAGE($E$11:E41)</f>
        <v>1.1640722414252467</v>
      </c>
      <c r="G41" s="29">
        <f>SUM($D$11:D41)</f>
        <v>0.78681910000973421</v>
      </c>
      <c r="H41" s="59">
        <f t="shared" si="2"/>
        <v>0.67591947648058526</v>
      </c>
      <c r="I41" s="48"/>
    </row>
    <row r="42" spans="1:9" x14ac:dyDescent="0.3">
      <c r="A42" s="33">
        <v>32</v>
      </c>
      <c r="B42">
        <v>7</v>
      </c>
      <c r="C42" s="34">
        <f t="shared" si="3"/>
        <v>2.2360457300029166</v>
      </c>
      <c r="D42" s="29">
        <f t="shared" si="0"/>
        <v>4.7639542699970834</v>
      </c>
      <c r="E42" s="34">
        <f t="shared" si="1"/>
        <v>4.7639542699970834</v>
      </c>
      <c r="F42" s="34">
        <f>AVERAGE($E$11:E42)</f>
        <v>1.2765685548181167</v>
      </c>
      <c r="G42" s="29">
        <f>SUM($D$11:D42)</f>
        <v>5.5507733700068176</v>
      </c>
      <c r="H42" s="59">
        <f t="shared" si="2"/>
        <v>4.3481984175911981</v>
      </c>
      <c r="I42" s="48"/>
    </row>
    <row r="43" spans="1:9" x14ac:dyDescent="0.3">
      <c r="A43" s="33">
        <v>33</v>
      </c>
      <c r="B43">
        <v>0</v>
      </c>
      <c r="C43" s="34">
        <f t="shared" si="3"/>
        <v>3.6652320110020415</v>
      </c>
      <c r="D43" s="29">
        <f t="shared" si="0"/>
        <v>-3.6652320110020415</v>
      </c>
      <c r="E43" s="34">
        <f t="shared" si="1"/>
        <v>3.6652320110020415</v>
      </c>
      <c r="F43" s="34">
        <f>AVERAGE($E$11:E43)</f>
        <v>1.3489522959145992</v>
      </c>
      <c r="G43" s="29">
        <f>SUM($D$11:D43)</f>
        <v>1.885541359004776</v>
      </c>
      <c r="H43" s="59">
        <f t="shared" si="2"/>
        <v>1.3977820896374735</v>
      </c>
      <c r="I43" s="48"/>
    </row>
    <row r="44" spans="1:9" x14ac:dyDescent="0.3">
      <c r="A44" s="33">
        <v>34</v>
      </c>
      <c r="B44">
        <v>3</v>
      </c>
      <c r="C44" s="34">
        <f t="shared" si="3"/>
        <v>2.5656624077014287</v>
      </c>
      <c r="D44" s="29">
        <f t="shared" si="0"/>
        <v>0.43433759229857127</v>
      </c>
      <c r="E44" s="34">
        <f t="shared" si="1"/>
        <v>0.43433759229857127</v>
      </c>
      <c r="F44" s="34">
        <f>AVERAGE($E$11:E44)</f>
        <v>1.3220518634553042</v>
      </c>
      <c r="G44" s="29">
        <f>SUM($D$11:D44)</f>
        <v>2.3198789513033473</v>
      </c>
      <c r="H44" s="59">
        <f t="shared" si="2"/>
        <v>1.7547563869696685</v>
      </c>
      <c r="I44" s="48"/>
    </row>
    <row r="45" spans="1:9" x14ac:dyDescent="0.3">
      <c r="A45" s="33">
        <v>35</v>
      </c>
      <c r="B45">
        <v>1</v>
      </c>
      <c r="C45" s="34">
        <f t="shared" si="3"/>
        <v>2.6959636853909998</v>
      </c>
      <c r="D45" s="29">
        <f t="shared" si="0"/>
        <v>-1.6959636853909998</v>
      </c>
      <c r="E45" s="34">
        <f t="shared" si="1"/>
        <v>1.6959636853909998</v>
      </c>
      <c r="F45" s="34">
        <f>AVERAGE($E$11:E45)</f>
        <v>1.3327350583677526</v>
      </c>
      <c r="G45" s="29">
        <f>SUM($D$11:D45)</f>
        <v>0.62391526591234747</v>
      </c>
      <c r="H45" s="59">
        <f t="shared" si="2"/>
        <v>0.4681465096869879</v>
      </c>
      <c r="I45" s="48"/>
    </row>
    <row r="46" spans="1:9" x14ac:dyDescent="0.3">
      <c r="A46" s="33">
        <v>36</v>
      </c>
      <c r="B46">
        <v>5</v>
      </c>
      <c r="C46" s="34">
        <f t="shared" si="3"/>
        <v>2.1871745797736999</v>
      </c>
      <c r="D46" s="29">
        <f t="shared" si="0"/>
        <v>2.8128254202263001</v>
      </c>
      <c r="E46" s="34">
        <f t="shared" si="1"/>
        <v>2.8128254202263001</v>
      </c>
      <c r="F46" s="34">
        <f>AVERAGE($E$11:E46)</f>
        <v>1.3738486795304903</v>
      </c>
      <c r="G46" s="29">
        <f>SUM($D$11:D46)</f>
        <v>3.4367406861386476</v>
      </c>
      <c r="H46" s="59">
        <f t="shared" si="2"/>
        <v>2.5015423731477808</v>
      </c>
      <c r="I46" s="48"/>
    </row>
    <row r="47" spans="1:9" x14ac:dyDescent="0.3">
      <c r="A47" s="33">
        <v>37</v>
      </c>
      <c r="B47">
        <v>2</v>
      </c>
      <c r="C47" s="34">
        <f t="shared" si="3"/>
        <v>3.0310222058415901</v>
      </c>
      <c r="D47" s="29">
        <f t="shared" si="0"/>
        <v>-1.0310222058415901</v>
      </c>
      <c r="E47" s="34">
        <f t="shared" si="1"/>
        <v>1.0310222058415901</v>
      </c>
      <c r="F47" s="34">
        <f>AVERAGE($E$11:E47)</f>
        <v>1.3645830991605199</v>
      </c>
      <c r="G47" s="29">
        <f>SUM($D$11:D47)</f>
        <v>2.4057184802970575</v>
      </c>
      <c r="H47" s="59">
        <f t="shared" si="2"/>
        <v>1.7629695705428532</v>
      </c>
      <c r="I47" s="48"/>
    </row>
    <row r="48" spans="1:9" x14ac:dyDescent="0.3">
      <c r="A48" s="33">
        <v>38</v>
      </c>
      <c r="B48">
        <v>0</v>
      </c>
      <c r="C48" s="34">
        <f t="shared" si="3"/>
        <v>2.721715544089113</v>
      </c>
      <c r="D48" s="29">
        <f t="shared" si="0"/>
        <v>-2.721715544089113</v>
      </c>
      <c r="E48" s="34">
        <f t="shared" si="1"/>
        <v>2.721715544089113</v>
      </c>
      <c r="F48" s="34">
        <f>AVERAGE($E$11:E48)</f>
        <v>1.4002971108691671</v>
      </c>
      <c r="G48" s="29">
        <f>SUM($D$11:D48)</f>
        <v>-0.3159970637920555</v>
      </c>
      <c r="H48" s="59">
        <f t="shared" si="2"/>
        <v>-0.22566429748320735</v>
      </c>
      <c r="I48" s="48"/>
    </row>
    <row r="49" spans="1:9" x14ac:dyDescent="0.3">
      <c r="A49" s="33">
        <v>39</v>
      </c>
      <c r="B49">
        <v>5</v>
      </c>
      <c r="C49" s="34">
        <f t="shared" si="3"/>
        <v>1.905200880862379</v>
      </c>
      <c r="D49" s="29">
        <f t="shared" si="0"/>
        <v>3.0947991191376207</v>
      </c>
      <c r="E49" s="34">
        <f t="shared" si="1"/>
        <v>3.0947991191376207</v>
      </c>
      <c r="F49" s="34">
        <f>AVERAGE($E$11:E49)</f>
        <v>1.4437458803119478</v>
      </c>
      <c r="G49" s="29">
        <f>SUM($D$11:D49)</f>
        <v>2.7788020553455652</v>
      </c>
      <c r="H49" s="59">
        <f t="shared" si="2"/>
        <v>1.9247168724354413</v>
      </c>
      <c r="I49" s="48"/>
    </row>
    <row r="50" spans="1:9" x14ac:dyDescent="0.3">
      <c r="A50" s="33">
        <v>40</v>
      </c>
      <c r="B50">
        <v>5</v>
      </c>
      <c r="C50" s="34">
        <f t="shared" si="3"/>
        <v>2.833640616603665</v>
      </c>
      <c r="D50" s="29">
        <f t="shared" si="0"/>
        <v>2.166359383396335</v>
      </c>
      <c r="E50" s="34">
        <f t="shared" si="1"/>
        <v>2.166359383396335</v>
      </c>
      <c r="F50" s="34">
        <f>AVERAGE($E$11:E50)</f>
        <v>1.4618112178890574</v>
      </c>
      <c r="G50" s="29">
        <f>SUM($D$11:D50)</f>
        <v>4.9451614387419003</v>
      </c>
      <c r="H50" s="59">
        <f t="shared" si="2"/>
        <v>3.3829001845279367</v>
      </c>
      <c r="I50" s="48"/>
    </row>
    <row r="51" spans="1:9" x14ac:dyDescent="0.3">
      <c r="A51" s="33">
        <v>41</v>
      </c>
      <c r="B51">
        <v>0</v>
      </c>
      <c r="C51" s="34">
        <f t="shared" si="3"/>
        <v>3.4835484316225651</v>
      </c>
      <c r="D51" s="29">
        <f t="shared" si="0"/>
        <v>-3.4835484316225651</v>
      </c>
      <c r="E51" s="34">
        <f t="shared" si="1"/>
        <v>3.4835484316225651</v>
      </c>
      <c r="F51" s="34">
        <f>AVERAGE($E$11:E51)</f>
        <v>1.5111218816386554</v>
      </c>
      <c r="G51" s="29">
        <f>SUM($D$11:D51)</f>
        <v>1.4616130071193352</v>
      </c>
      <c r="H51" s="59">
        <f t="shared" si="2"/>
        <v>0.96723700773518484</v>
      </c>
      <c r="I51" s="48"/>
    </row>
    <row r="52" spans="1:9" x14ac:dyDescent="0.3">
      <c r="A52" s="33">
        <v>42</v>
      </c>
      <c r="B52">
        <v>6</v>
      </c>
      <c r="C52" s="34">
        <f t="shared" ref="C52:C53" si="5">(1-$G$3)*C51+$G$3*B51</f>
        <v>2.4384839021357956</v>
      </c>
      <c r="D52" s="29">
        <f t="shared" ref="D52" si="6">B52-C52</f>
        <v>3.5615160978642044</v>
      </c>
      <c r="E52" s="34">
        <f t="shared" ref="E52" si="7">ABS(D52)</f>
        <v>3.5615160978642044</v>
      </c>
      <c r="F52" s="34">
        <f>AVERAGE($E$11:E52)</f>
        <v>1.5599407915487875</v>
      </c>
      <c r="G52" s="29">
        <f>SUM($D$11:D52)</f>
        <v>5.0231291049835392</v>
      </c>
      <c r="H52" s="59">
        <f t="shared" si="2"/>
        <v>3.2200767697063197</v>
      </c>
      <c r="I52" s="48"/>
    </row>
    <row r="53" spans="1:9" x14ac:dyDescent="0.3">
      <c r="A53"/>
      <c r="B53">
        <v>6</v>
      </c>
      <c r="C53" s="34">
        <f t="shared" si="5"/>
        <v>3.5069387314950564</v>
      </c>
      <c r="D53" s="29"/>
      <c r="E53" s="34"/>
      <c r="F53" s="34"/>
      <c r="G53" s="29"/>
      <c r="H53" s="29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R6" sqref="R1:S1048576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49" t="s">
        <v>78</v>
      </c>
      <c r="J1" s="35"/>
      <c r="K1" t="s">
        <v>10</v>
      </c>
    </row>
    <row r="2" spans="1:17" ht="16.5" thickBot="1" x14ac:dyDescent="0.3">
      <c r="A2" s="49" t="s">
        <v>77</v>
      </c>
      <c r="F2" s="55">
        <f>M5</f>
        <v>0.33557415837466753</v>
      </c>
      <c r="J2" s="35"/>
    </row>
    <row r="3" spans="1:17" ht="16.5" thickBot="1" x14ac:dyDescent="0.3">
      <c r="A3" s="35" t="s">
        <v>79</v>
      </c>
      <c r="F3" s="55">
        <f>C49</f>
        <v>3.4425087108013939</v>
      </c>
      <c r="J3" s="35"/>
      <c r="K3" s="4" t="s">
        <v>11</v>
      </c>
      <c r="L3" s="4"/>
    </row>
    <row r="4" spans="1:17" ht="16.5" thickBot="1" x14ac:dyDescent="0.3">
      <c r="A4" s="35" t="s">
        <v>57</v>
      </c>
      <c r="F4" s="55">
        <f>L7</f>
        <v>1.7600971052614571</v>
      </c>
      <c r="K4" s="1" t="s">
        <v>12</v>
      </c>
      <c r="L4" s="1">
        <v>0.33557415837466764</v>
      </c>
    </row>
    <row r="5" spans="1:17" ht="15.75" thickBot="1" x14ac:dyDescent="0.3">
      <c r="K5" s="1" t="s">
        <v>13</v>
      </c>
      <c r="L5" s="1">
        <v>0.11261001576886653</v>
      </c>
      <c r="M5" s="55">
        <f>CORREL(B7:B48,A7:A48)</f>
        <v>0.33557415837466753</v>
      </c>
    </row>
    <row r="6" spans="1:17" ht="16.5" thickBot="1" x14ac:dyDescent="0.3">
      <c r="A6" s="35" t="s">
        <v>1</v>
      </c>
      <c r="B6" s="33" t="s">
        <v>32</v>
      </c>
      <c r="C6" s="33" t="s">
        <v>55</v>
      </c>
      <c r="K6" s="1" t="s">
        <v>14</v>
      </c>
      <c r="L6" s="1">
        <v>9.0425266163088186E-2</v>
      </c>
      <c r="M6" s="55">
        <f>M5^2</f>
        <v>0.11261001576886645</v>
      </c>
    </row>
    <row r="7" spans="1:17" ht="16.5" x14ac:dyDescent="0.3">
      <c r="A7" s="32">
        <v>1</v>
      </c>
      <c r="B7" s="21">
        <v>2</v>
      </c>
      <c r="C7" s="54">
        <f>$J$17+$J$18*A7</f>
        <v>1.3222591362126246</v>
      </c>
      <c r="K7" s="1" t="s">
        <v>3</v>
      </c>
      <c r="L7" s="1">
        <v>1.7600971052614571</v>
      </c>
    </row>
    <row r="8" spans="1:17" ht="17.25" thickBot="1" x14ac:dyDescent="0.35">
      <c r="A8" s="32">
        <v>2</v>
      </c>
      <c r="B8" s="21">
        <v>2</v>
      </c>
      <c r="C8" s="54">
        <f t="shared" ref="C8:C49" si="0">$J$17+$J$18*A8</f>
        <v>1.3727412689409286</v>
      </c>
      <c r="K8" s="2" t="s">
        <v>15</v>
      </c>
      <c r="L8" s="2">
        <v>42</v>
      </c>
    </row>
    <row r="9" spans="1:17" ht="16.5" x14ac:dyDescent="0.3">
      <c r="A9" s="32">
        <v>3</v>
      </c>
      <c r="B9" s="21">
        <v>1</v>
      </c>
      <c r="C9" s="54">
        <f t="shared" si="0"/>
        <v>1.4232234016692327</v>
      </c>
    </row>
    <row r="10" spans="1:17" ht="17.25" thickBot="1" x14ac:dyDescent="0.35">
      <c r="A10" s="32">
        <v>4</v>
      </c>
      <c r="B10" s="21">
        <v>0</v>
      </c>
      <c r="C10" s="54">
        <f t="shared" si="0"/>
        <v>1.4737055343975367</v>
      </c>
      <c r="H10" s="35"/>
      <c r="I10" s="35"/>
      <c r="J10" s="35"/>
      <c r="K10" t="s">
        <v>16</v>
      </c>
    </row>
    <row r="11" spans="1:17" ht="16.5" x14ac:dyDescent="0.3">
      <c r="A11" s="32">
        <v>5</v>
      </c>
      <c r="B11" s="21">
        <v>2</v>
      </c>
      <c r="C11" s="54">
        <f t="shared" si="0"/>
        <v>1.5241876671258408</v>
      </c>
      <c r="D11" s="35"/>
      <c r="E11" s="35"/>
      <c r="F11" s="35"/>
      <c r="G11" s="35"/>
      <c r="K11" s="3"/>
      <c r="L11" s="3" t="s">
        <v>21</v>
      </c>
      <c r="M11" s="3" t="s">
        <v>22</v>
      </c>
      <c r="N11" s="3" t="s">
        <v>23</v>
      </c>
      <c r="O11" s="3" t="s">
        <v>24</v>
      </c>
      <c r="P11" s="3" t="s">
        <v>25</v>
      </c>
    </row>
    <row r="12" spans="1:17" ht="16.5" x14ac:dyDescent="0.3">
      <c r="A12" s="32">
        <v>6</v>
      </c>
      <c r="B12" s="21">
        <v>1</v>
      </c>
      <c r="C12" s="54">
        <f t="shared" si="0"/>
        <v>1.5746697998541448</v>
      </c>
      <c r="K12" s="1" t="s">
        <v>17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6.5" x14ac:dyDescent="0.3">
      <c r="A13" s="32">
        <v>7</v>
      </c>
      <c r="B13" s="21">
        <v>0</v>
      </c>
      <c r="C13" s="54">
        <f t="shared" si="0"/>
        <v>1.6251519325824488</v>
      </c>
      <c r="K13" s="1" t="s">
        <v>18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7.25" thickBot="1" x14ac:dyDescent="0.35">
      <c r="A14" s="32">
        <v>8</v>
      </c>
      <c r="B14" s="21">
        <v>0</v>
      </c>
      <c r="C14" s="54">
        <f t="shared" si="0"/>
        <v>1.6756340653107529</v>
      </c>
      <c r="K14" s="2" t="s">
        <v>19</v>
      </c>
      <c r="L14" s="2">
        <v>41</v>
      </c>
      <c r="M14" s="2">
        <v>139.64285714285714</v>
      </c>
      <c r="N14" s="2"/>
      <c r="O14" s="2"/>
      <c r="P14" s="2"/>
    </row>
    <row r="15" spans="1:17" ht="17.25" thickBot="1" x14ac:dyDescent="0.35">
      <c r="A15" s="32">
        <v>9</v>
      </c>
      <c r="B15" s="21">
        <v>3</v>
      </c>
      <c r="C15" s="54">
        <f t="shared" si="0"/>
        <v>1.7261161980390569</v>
      </c>
    </row>
    <row r="16" spans="1:17" ht="17.25" thickBot="1" x14ac:dyDescent="0.35">
      <c r="A16" s="32">
        <v>10</v>
      </c>
      <c r="B16" s="21">
        <v>4</v>
      </c>
      <c r="C16" s="54">
        <f t="shared" si="0"/>
        <v>1.776598330767361</v>
      </c>
      <c r="K16" s="3"/>
      <c r="L16" s="3" t="s">
        <v>26</v>
      </c>
      <c r="M16" s="3" t="s">
        <v>3</v>
      </c>
      <c r="N16" s="3" t="s">
        <v>27</v>
      </c>
      <c r="O16" s="3" t="s">
        <v>28</v>
      </c>
      <c r="P16" s="3" t="s">
        <v>29</v>
      </c>
      <c r="Q16" s="3" t="s">
        <v>30</v>
      </c>
    </row>
    <row r="17" spans="1:17" ht="17.25" thickBot="1" x14ac:dyDescent="0.35">
      <c r="A17" s="32">
        <v>11</v>
      </c>
      <c r="B17" s="21">
        <v>0</v>
      </c>
      <c r="C17" s="54">
        <f t="shared" si="0"/>
        <v>1.827080463495665</v>
      </c>
      <c r="J17" s="55">
        <f>INTERCEPT(B7:B48,A7:A48)</f>
        <v>1.2717770034843205</v>
      </c>
      <c r="K17" s="1" t="s">
        <v>20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7.25" thickBot="1" x14ac:dyDescent="0.35">
      <c r="A18" s="32">
        <v>12</v>
      </c>
      <c r="B18" s="21">
        <v>1</v>
      </c>
      <c r="C18" s="54">
        <f t="shared" si="0"/>
        <v>1.8775625962239688</v>
      </c>
      <c r="I18" s="35"/>
      <c r="J18" s="55">
        <f>SLOPE(B7:B48,A7:A48)</f>
        <v>5.0482132728304027E-2</v>
      </c>
      <c r="K18" s="2" t="s">
        <v>31</v>
      </c>
      <c r="L18" s="2">
        <v>5.0482132728304048E-2</v>
      </c>
      <c r="M18" s="2">
        <v>2.2406625234061266E-2</v>
      </c>
      <c r="N18" s="2">
        <v>2.2530002711681902</v>
      </c>
      <c r="O18" s="55">
        <v>2.981259850586274E-2</v>
      </c>
      <c r="P18" s="2">
        <v>5.1966538879272758E-3</v>
      </c>
      <c r="Q18" s="2">
        <v>9.5767611568680827E-2</v>
      </c>
    </row>
    <row r="19" spans="1:17" ht="16.5" x14ac:dyDescent="0.3">
      <c r="A19" s="32">
        <v>13</v>
      </c>
      <c r="B19" s="21">
        <v>3</v>
      </c>
      <c r="C19" s="54">
        <f t="shared" si="0"/>
        <v>1.9280447289522729</v>
      </c>
      <c r="I19" s="35"/>
      <c r="J19" s="35"/>
    </row>
    <row r="20" spans="1:17" ht="16.5" x14ac:dyDescent="0.3">
      <c r="A20" s="32">
        <v>14</v>
      </c>
      <c r="B20" s="21">
        <v>3</v>
      </c>
      <c r="C20" s="54">
        <f t="shared" si="0"/>
        <v>1.9785268616805769</v>
      </c>
      <c r="I20" s="35"/>
      <c r="J20" s="35"/>
    </row>
    <row r="21" spans="1:17" ht="16.5" x14ac:dyDescent="0.3">
      <c r="A21" s="32">
        <v>15</v>
      </c>
      <c r="B21" s="21">
        <v>2</v>
      </c>
      <c r="C21" s="54">
        <f t="shared" si="0"/>
        <v>2.0290089944088807</v>
      </c>
      <c r="I21" s="35"/>
      <c r="J21" s="35"/>
    </row>
    <row r="22" spans="1:17" ht="16.5" x14ac:dyDescent="0.3">
      <c r="A22" s="32">
        <v>16</v>
      </c>
      <c r="B22" s="21">
        <v>1</v>
      </c>
      <c r="C22" s="54">
        <f t="shared" si="0"/>
        <v>2.0794911271371852</v>
      </c>
      <c r="I22" s="35"/>
      <c r="J22" s="35"/>
    </row>
    <row r="23" spans="1:17" ht="16.5" x14ac:dyDescent="0.3">
      <c r="A23" s="32">
        <v>17</v>
      </c>
      <c r="B23" s="21">
        <v>6</v>
      </c>
      <c r="C23" s="54">
        <f t="shared" si="0"/>
        <v>2.1299732598654888</v>
      </c>
      <c r="I23" s="35"/>
      <c r="J23" s="35"/>
    </row>
    <row r="24" spans="1:17" ht="16.5" x14ac:dyDescent="0.3">
      <c r="A24" s="32">
        <v>18</v>
      </c>
      <c r="B24" s="21">
        <v>1</v>
      </c>
      <c r="C24" s="54">
        <f t="shared" si="0"/>
        <v>2.1804553925937933</v>
      </c>
      <c r="I24" s="35"/>
      <c r="J24" s="35"/>
    </row>
    <row r="25" spans="1:17" ht="16.5" x14ac:dyDescent="0.3">
      <c r="A25" s="32">
        <v>19</v>
      </c>
      <c r="B25" s="21">
        <v>2</v>
      </c>
      <c r="C25" s="54">
        <f t="shared" si="0"/>
        <v>2.2309375253220969</v>
      </c>
      <c r="I25" s="35"/>
      <c r="J25" s="35"/>
    </row>
    <row r="26" spans="1:17" ht="16.5" x14ac:dyDescent="0.3">
      <c r="A26" s="32">
        <v>20</v>
      </c>
      <c r="B26" s="21">
        <v>1</v>
      </c>
      <c r="C26" s="54">
        <f t="shared" si="0"/>
        <v>2.2814196580504014</v>
      </c>
      <c r="I26" s="35"/>
      <c r="J26" s="35"/>
    </row>
    <row r="27" spans="1:17" ht="16.5" x14ac:dyDescent="0.3">
      <c r="A27" s="32">
        <v>21</v>
      </c>
      <c r="B27" s="21">
        <v>2</v>
      </c>
      <c r="C27" s="54">
        <f t="shared" si="0"/>
        <v>2.331901790778705</v>
      </c>
      <c r="I27" s="35"/>
      <c r="J27" s="35"/>
    </row>
    <row r="28" spans="1:17" ht="16.5" x14ac:dyDescent="0.3">
      <c r="A28" s="32">
        <v>22</v>
      </c>
      <c r="B28" s="21">
        <v>3</v>
      </c>
      <c r="C28" s="54">
        <f t="shared" si="0"/>
        <v>2.3823839235070094</v>
      </c>
      <c r="I28" s="35"/>
      <c r="J28" s="35"/>
    </row>
    <row r="29" spans="1:17" ht="16.5" x14ac:dyDescent="0.3">
      <c r="A29" s="32">
        <v>23</v>
      </c>
      <c r="B29" s="21">
        <v>3</v>
      </c>
      <c r="C29" s="54">
        <f t="shared" si="0"/>
        <v>2.432866056235313</v>
      </c>
      <c r="I29" s="35"/>
      <c r="J29" s="35"/>
    </row>
    <row r="30" spans="1:17" ht="16.5" x14ac:dyDescent="0.3">
      <c r="A30" s="32">
        <v>24</v>
      </c>
      <c r="B30" s="21">
        <v>3</v>
      </c>
      <c r="C30" s="54">
        <f t="shared" si="0"/>
        <v>2.4833481889636171</v>
      </c>
      <c r="I30" s="35"/>
      <c r="J30" s="35"/>
    </row>
    <row r="31" spans="1:17" ht="16.5" x14ac:dyDescent="0.3">
      <c r="A31" s="32">
        <v>25</v>
      </c>
      <c r="B31" s="21">
        <v>3</v>
      </c>
      <c r="C31" s="54">
        <f t="shared" si="0"/>
        <v>2.5338303216919211</v>
      </c>
      <c r="I31" s="35"/>
      <c r="J31" s="35"/>
    </row>
    <row r="32" spans="1:17" ht="16.5" x14ac:dyDescent="0.3">
      <c r="A32" s="32">
        <v>26</v>
      </c>
      <c r="B32" s="21">
        <v>5</v>
      </c>
      <c r="C32" s="54">
        <f t="shared" si="0"/>
        <v>2.5843124544202252</v>
      </c>
      <c r="I32" s="35"/>
      <c r="J32" s="35"/>
    </row>
    <row r="33" spans="1:10" ht="16.5" x14ac:dyDescent="0.3">
      <c r="A33" s="32">
        <v>27</v>
      </c>
      <c r="B33" s="21">
        <v>4</v>
      </c>
      <c r="C33" s="54">
        <f t="shared" si="0"/>
        <v>2.6347945871485292</v>
      </c>
      <c r="I33" s="35"/>
      <c r="J33" s="35"/>
    </row>
    <row r="34" spans="1:10" ht="16.5" x14ac:dyDescent="0.3">
      <c r="A34" s="32">
        <v>28</v>
      </c>
      <c r="B34" s="21">
        <v>2</v>
      </c>
      <c r="C34" s="54">
        <f t="shared" si="0"/>
        <v>2.6852767198768333</v>
      </c>
      <c r="I34" s="35"/>
      <c r="J34" s="35"/>
    </row>
    <row r="35" spans="1:10" ht="16.5" x14ac:dyDescent="0.3">
      <c r="A35" s="32">
        <v>29</v>
      </c>
      <c r="B35" s="21">
        <v>1</v>
      </c>
      <c r="C35" s="54">
        <f t="shared" si="0"/>
        <v>2.7357588526051373</v>
      </c>
      <c r="I35" s="35"/>
      <c r="J35" s="35"/>
    </row>
    <row r="36" spans="1:10" ht="16.5" x14ac:dyDescent="0.3">
      <c r="A36" s="32">
        <v>30</v>
      </c>
      <c r="B36" s="21">
        <v>2</v>
      </c>
      <c r="C36" s="54">
        <f t="shared" si="0"/>
        <v>2.7862409853334413</v>
      </c>
      <c r="I36" s="35"/>
      <c r="J36" s="35"/>
    </row>
    <row r="37" spans="1:10" ht="16.5" x14ac:dyDescent="0.3">
      <c r="A37" s="32">
        <v>31</v>
      </c>
      <c r="B37" s="21">
        <v>2</v>
      </c>
      <c r="C37" s="54">
        <f t="shared" si="0"/>
        <v>2.8367231180617454</v>
      </c>
      <c r="I37" s="35"/>
      <c r="J37" s="35"/>
    </row>
    <row r="38" spans="1:10" ht="16.5" x14ac:dyDescent="0.3">
      <c r="A38" s="32">
        <v>32</v>
      </c>
      <c r="B38" s="21">
        <v>7</v>
      </c>
      <c r="C38" s="54">
        <f t="shared" si="0"/>
        <v>2.8872052507900494</v>
      </c>
      <c r="I38" s="35"/>
      <c r="J38" s="35"/>
    </row>
    <row r="39" spans="1:10" ht="16.5" x14ac:dyDescent="0.3">
      <c r="A39" s="32">
        <v>33</v>
      </c>
      <c r="B39" s="21">
        <v>0</v>
      </c>
      <c r="C39" s="54">
        <f t="shared" si="0"/>
        <v>2.9376873835183535</v>
      </c>
      <c r="I39" s="35"/>
      <c r="J39" s="35"/>
    </row>
    <row r="40" spans="1:10" ht="16.5" x14ac:dyDescent="0.3">
      <c r="A40" s="32">
        <v>34</v>
      </c>
      <c r="B40" s="21">
        <v>3</v>
      </c>
      <c r="C40" s="54">
        <f t="shared" si="0"/>
        <v>2.9881695162466575</v>
      </c>
      <c r="I40" s="35"/>
      <c r="J40" s="35"/>
    </row>
    <row r="41" spans="1:10" ht="16.5" x14ac:dyDescent="0.3">
      <c r="A41" s="32">
        <v>35</v>
      </c>
      <c r="B41" s="21">
        <v>1</v>
      </c>
      <c r="C41" s="54">
        <f t="shared" si="0"/>
        <v>3.0386516489749615</v>
      </c>
      <c r="I41" s="35"/>
      <c r="J41" s="35"/>
    </row>
    <row r="42" spans="1:10" ht="16.5" x14ac:dyDescent="0.3">
      <c r="A42" s="32">
        <v>36</v>
      </c>
      <c r="B42" s="21">
        <v>5</v>
      </c>
      <c r="C42" s="54">
        <f t="shared" si="0"/>
        <v>3.0891337817032656</v>
      </c>
      <c r="I42" s="35"/>
      <c r="J42" s="35"/>
    </row>
    <row r="43" spans="1:10" ht="16.5" x14ac:dyDescent="0.3">
      <c r="A43" s="32">
        <v>37</v>
      </c>
      <c r="B43" s="21">
        <v>2</v>
      </c>
      <c r="C43" s="54">
        <f t="shared" si="0"/>
        <v>3.1396159144315696</v>
      </c>
      <c r="I43" s="35"/>
      <c r="J43" s="35"/>
    </row>
    <row r="44" spans="1:10" ht="16.5" x14ac:dyDescent="0.3">
      <c r="A44" s="32">
        <v>38</v>
      </c>
      <c r="B44" s="21">
        <v>0</v>
      </c>
      <c r="C44" s="54">
        <f t="shared" si="0"/>
        <v>3.1900980471598737</v>
      </c>
      <c r="I44" s="35"/>
      <c r="J44" s="35"/>
    </row>
    <row r="45" spans="1:10" ht="16.5" x14ac:dyDescent="0.3">
      <c r="A45" s="32">
        <v>39</v>
      </c>
      <c r="B45" s="21">
        <v>5</v>
      </c>
      <c r="C45" s="54">
        <f t="shared" si="0"/>
        <v>3.2405801798881777</v>
      </c>
      <c r="I45" s="35"/>
      <c r="J45" s="35"/>
    </row>
    <row r="46" spans="1:10" ht="16.5" x14ac:dyDescent="0.3">
      <c r="A46" s="32">
        <v>40</v>
      </c>
      <c r="B46" s="21">
        <v>5</v>
      </c>
      <c r="C46" s="54">
        <f t="shared" si="0"/>
        <v>3.2910623126164817</v>
      </c>
      <c r="I46" s="35"/>
      <c r="J46" s="35"/>
    </row>
    <row r="47" spans="1:10" ht="16.5" x14ac:dyDescent="0.3">
      <c r="A47" s="32">
        <v>41</v>
      </c>
      <c r="B47" s="21">
        <v>0</v>
      </c>
      <c r="C47" s="54">
        <f t="shared" si="0"/>
        <v>3.3415444453447858</v>
      </c>
      <c r="I47" s="35"/>
      <c r="J47" s="35"/>
    </row>
    <row r="48" spans="1:10" ht="17.25" thickBot="1" x14ac:dyDescent="0.35">
      <c r="A48" s="32">
        <v>42</v>
      </c>
      <c r="B48" s="22">
        <v>6</v>
      </c>
      <c r="C48" s="54">
        <f t="shared" si="0"/>
        <v>3.3920265780730898</v>
      </c>
      <c r="I48" s="35"/>
      <c r="J48" s="35"/>
    </row>
    <row r="49" spans="1:3" ht="15.75" x14ac:dyDescent="0.25">
      <c r="A49" s="32">
        <v>43</v>
      </c>
      <c r="C49" s="54">
        <f t="shared" si="0"/>
        <v>3.4425087108013939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24" zoomScaleNormal="124" workbookViewId="0">
      <selection activeCell="E2" sqref="E2"/>
    </sheetView>
  </sheetViews>
  <sheetFormatPr defaultRowHeight="16.5" x14ac:dyDescent="0.3"/>
  <cols>
    <col min="1" max="1" width="8.7109375" style="5" bestFit="1" customWidth="1"/>
    <col min="2" max="2" width="8.28515625" style="5" bestFit="1" customWidth="1"/>
    <col min="3" max="3" width="8.85546875" style="5" customWidth="1"/>
    <col min="4" max="4" width="16.42578125" style="5" bestFit="1" customWidth="1"/>
    <col min="5" max="5" width="17" style="5" bestFit="1" customWidth="1"/>
    <col min="6" max="6" width="10.5703125" style="5" bestFit="1" customWidth="1"/>
    <col min="7" max="7" width="13.28515625" style="5" bestFit="1" customWidth="1"/>
    <col min="8" max="8" width="11.140625" style="5" customWidth="1"/>
    <col min="9" max="10" width="9.140625" style="5"/>
    <col min="11" max="11" width="9.5703125" style="5" bestFit="1" customWidth="1"/>
    <col min="12" max="16384" width="9.140625" style="5"/>
  </cols>
  <sheetData>
    <row r="1" spans="1:14" ht="17.25" thickBot="1" x14ac:dyDescent="0.35">
      <c r="A1" s="23" t="s">
        <v>1</v>
      </c>
      <c r="B1" s="11" t="s">
        <v>44</v>
      </c>
      <c r="C1" s="24" t="s">
        <v>45</v>
      </c>
      <c r="D1" s="25" t="s">
        <v>46</v>
      </c>
      <c r="E1" s="26" t="s">
        <v>47</v>
      </c>
      <c r="F1" s="27" t="s">
        <v>54</v>
      </c>
      <c r="G1"/>
      <c r="H1"/>
      <c r="I1" s="6" t="s">
        <v>44</v>
      </c>
    </row>
    <row r="2" spans="1:14" ht="17.25" thickBot="1" x14ac:dyDescent="0.35">
      <c r="A2" s="12">
        <v>1</v>
      </c>
      <c r="B2" s="21">
        <v>2</v>
      </c>
      <c r="C2" s="18">
        <v>1</v>
      </c>
      <c r="D2" s="13">
        <f>SUM(B$2:B2)</f>
        <v>2</v>
      </c>
      <c r="E2" s="19">
        <f>SUM(C$2:C2)</f>
        <v>1</v>
      </c>
      <c r="F2" s="14">
        <f t="shared" ref="F2:F43" si="0">D2-E2</f>
        <v>1</v>
      </c>
      <c r="G2"/>
      <c r="H2"/>
      <c r="I2" s="8">
        <f>INDEX($B$2:$B$43,ROWS($I$2:I2)+(COLUMNS($I$2:I2)-1)*7)</f>
        <v>2</v>
      </c>
      <c r="J2" s="8">
        <f>INDEX($B$2:$B$43,ROWS($I$2:J2)+(COLUMNS($I$2:J2)-1)*7)</f>
        <v>0</v>
      </c>
      <c r="K2" s="8">
        <f>INDEX($B$2:$B$43,ROWS($I$2:K2)+(COLUMNS($I$2:K2)-1)*7)</f>
        <v>2</v>
      </c>
      <c r="L2" s="8">
        <f>INDEX($B$2:$B$43,ROWS($I$2:L2)+(COLUMNS($I$2:L2)-1)*7)</f>
        <v>3</v>
      </c>
      <c r="M2" s="8">
        <f>INDEX($B$2:$B$43,ROWS($I$2:M2)+(COLUMNS($I$2:M2)-1)*7)</f>
        <v>1</v>
      </c>
      <c r="N2" s="9">
        <f>INDEX($B$2:$B$43,ROWS($I$2:N2)+(COLUMNS($I$2:N2)-1)*7)</f>
        <v>5</v>
      </c>
    </row>
    <row r="3" spans="1:14" ht="17.25" thickBot="1" x14ac:dyDescent="0.35">
      <c r="A3" s="12">
        <v>2</v>
      </c>
      <c r="B3" s="21">
        <v>2</v>
      </c>
      <c r="C3" s="18">
        <v>2</v>
      </c>
      <c r="D3" s="13">
        <f>SUM(B$2:B3)</f>
        <v>4</v>
      </c>
      <c r="E3" s="19">
        <f>SUM(C$2:C3)</f>
        <v>3</v>
      </c>
      <c r="F3" s="14">
        <f t="shared" si="0"/>
        <v>1</v>
      </c>
      <c r="G3"/>
      <c r="H3"/>
      <c r="I3" s="8">
        <f>INDEX($B$2:$B$43,ROWS($I$2:I3)+(COLUMNS($I$2:I3)-1)*7)</f>
        <v>2</v>
      </c>
      <c r="J3" s="8">
        <f>INDEX($B$2:$B$43,ROWS($I$2:J3)+(COLUMNS($I$2:J3)-1)*7)</f>
        <v>3</v>
      </c>
      <c r="K3" s="8">
        <f>INDEX($B$2:$B$43,ROWS($I$2:K3)+(COLUMNS($I$2:K3)-1)*7)</f>
        <v>1</v>
      </c>
      <c r="L3" s="8">
        <f>INDEX($B$2:$B$43,ROWS($I$2:L3)+(COLUMNS($I$2:L3)-1)*7)</f>
        <v>3</v>
      </c>
      <c r="M3" s="8">
        <f>INDEX($B$2:$B$43,ROWS($I$2:M3)+(COLUMNS($I$2:M3)-1)*7)</f>
        <v>2</v>
      </c>
      <c r="N3" s="9">
        <f>INDEX($B$2:$B$43,ROWS($I$2:N3)+(COLUMNS($I$2:N3)-1)*7)</f>
        <v>2</v>
      </c>
    </row>
    <row r="4" spans="1:14" ht="17.25" thickBot="1" x14ac:dyDescent="0.35">
      <c r="A4" s="12">
        <v>3</v>
      </c>
      <c r="B4" s="21">
        <v>1</v>
      </c>
      <c r="C4" s="18">
        <v>1</v>
      </c>
      <c r="D4" s="13">
        <f>SUM(B$2:B4)</f>
        <v>5</v>
      </c>
      <c r="E4" s="19">
        <f>SUM(C$2:C4)</f>
        <v>4</v>
      </c>
      <c r="F4" s="14">
        <f t="shared" si="0"/>
        <v>1</v>
      </c>
      <c r="G4"/>
      <c r="H4"/>
      <c r="I4" s="8">
        <f>INDEX($B$2:$B$43,ROWS($I$2:I4)+(COLUMNS($I$2:I4)-1)*7)</f>
        <v>1</v>
      </c>
      <c r="J4" s="8">
        <f>INDEX($B$2:$B$43,ROWS($I$2:J4)+(COLUMNS($I$2:J4)-1)*7)</f>
        <v>4</v>
      </c>
      <c r="K4" s="8">
        <f>INDEX($B$2:$B$43,ROWS($I$2:K4)+(COLUMNS($I$2:K4)-1)*7)</f>
        <v>6</v>
      </c>
      <c r="L4" s="8">
        <f>INDEX($B$2:$B$43,ROWS($I$2:L4)+(COLUMNS($I$2:L4)-1)*7)</f>
        <v>3</v>
      </c>
      <c r="M4" s="8">
        <f>INDEX($B$2:$B$43,ROWS($I$2:M4)+(COLUMNS($I$2:M4)-1)*7)</f>
        <v>2</v>
      </c>
      <c r="N4" s="9">
        <f>INDEX($B$2:$B$43,ROWS($I$2:N4)+(COLUMNS($I$2:N4)-1)*7)</f>
        <v>0</v>
      </c>
    </row>
    <row r="5" spans="1:14" ht="17.25" thickBot="1" x14ac:dyDescent="0.35">
      <c r="A5" s="12">
        <v>4</v>
      </c>
      <c r="B5" s="21">
        <v>0</v>
      </c>
      <c r="C5" s="18">
        <v>1</v>
      </c>
      <c r="D5" s="13">
        <f>SUM(B$2:B5)</f>
        <v>5</v>
      </c>
      <c r="E5" s="19">
        <f>SUM(C$2:C5)</f>
        <v>5</v>
      </c>
      <c r="F5" s="14">
        <f t="shared" si="0"/>
        <v>0</v>
      </c>
      <c r="G5"/>
      <c r="H5"/>
      <c r="I5" s="8">
        <f>INDEX($B$2:$B$43,ROWS($I$2:I5)+(COLUMNS($I$2:I5)-1)*7)</f>
        <v>0</v>
      </c>
      <c r="J5" s="8">
        <f>INDEX($B$2:$B$43,ROWS($I$2:J5)+(COLUMNS($I$2:J5)-1)*7)</f>
        <v>0</v>
      </c>
      <c r="K5" s="8">
        <f>INDEX($B$2:$B$43,ROWS($I$2:K5)+(COLUMNS($I$2:K5)-1)*7)</f>
        <v>1</v>
      </c>
      <c r="L5" s="8">
        <f>INDEX($B$2:$B$43,ROWS($I$2:L5)+(COLUMNS($I$2:L5)-1)*7)</f>
        <v>3</v>
      </c>
      <c r="M5" s="8">
        <f>INDEX($B$2:$B$43,ROWS($I$2:M5)+(COLUMNS($I$2:M5)-1)*7)</f>
        <v>7</v>
      </c>
      <c r="N5" s="9">
        <f>INDEX($B$2:$B$43,ROWS($I$2:N5)+(COLUMNS($I$2:N5)-1)*7)</f>
        <v>5</v>
      </c>
    </row>
    <row r="6" spans="1:14" ht="17.25" thickBot="1" x14ac:dyDescent="0.35">
      <c r="A6" s="12">
        <v>5</v>
      </c>
      <c r="B6" s="21">
        <v>2</v>
      </c>
      <c r="C6" s="18">
        <v>1</v>
      </c>
      <c r="D6" s="13">
        <f>SUM(B$2:B6)</f>
        <v>7</v>
      </c>
      <c r="E6" s="19">
        <f>SUM(C$2:C6)</f>
        <v>6</v>
      </c>
      <c r="F6" s="14">
        <f t="shared" si="0"/>
        <v>1</v>
      </c>
      <c r="G6"/>
      <c r="H6"/>
      <c r="I6" s="8">
        <f>INDEX($B$2:$B$43,ROWS($I$2:I6)+(COLUMNS($I$2:I6)-1)*7)</f>
        <v>2</v>
      </c>
      <c r="J6" s="8">
        <f>INDEX($B$2:$B$43,ROWS($I$2:J6)+(COLUMNS($I$2:J6)-1)*7)</f>
        <v>1</v>
      </c>
      <c r="K6" s="8">
        <f>INDEX($B$2:$B$43,ROWS($I$2:K6)+(COLUMNS($I$2:K6)-1)*7)</f>
        <v>2</v>
      </c>
      <c r="L6" s="8">
        <f>INDEX($B$2:$B$43,ROWS($I$2:L6)+(COLUMNS($I$2:L6)-1)*7)</f>
        <v>5</v>
      </c>
      <c r="M6" s="8">
        <f>INDEX($B$2:$B$43,ROWS($I$2:M6)+(COLUMNS($I$2:M6)-1)*7)</f>
        <v>0</v>
      </c>
      <c r="N6" s="9">
        <f>INDEX($B$2:$B$43,ROWS($I$2:N6)+(COLUMNS($I$2:N6)-1)*7)</f>
        <v>5</v>
      </c>
    </row>
    <row r="7" spans="1:14" ht="17.25" thickBot="1" x14ac:dyDescent="0.35">
      <c r="A7" s="12">
        <v>6</v>
      </c>
      <c r="B7" s="21">
        <v>1</v>
      </c>
      <c r="C7" s="18">
        <v>2</v>
      </c>
      <c r="D7" s="13">
        <f>SUM(B$2:B7)</f>
        <v>8</v>
      </c>
      <c r="E7" s="19">
        <f>SUM(C$2:C7)</f>
        <v>8</v>
      </c>
      <c r="F7" s="14">
        <f t="shared" si="0"/>
        <v>0</v>
      </c>
      <c r="G7"/>
      <c r="H7"/>
      <c r="I7" s="8">
        <f>INDEX($B$2:$B$43,ROWS($I$2:I7)+(COLUMNS($I$2:I7)-1)*7)</f>
        <v>1</v>
      </c>
      <c r="J7" s="8">
        <f>INDEX($B$2:$B$43,ROWS($I$2:J7)+(COLUMNS($I$2:J7)-1)*7)</f>
        <v>3</v>
      </c>
      <c r="K7" s="8">
        <f>INDEX($B$2:$B$43,ROWS($I$2:K7)+(COLUMNS($I$2:K7)-1)*7)</f>
        <v>1</v>
      </c>
      <c r="L7" s="8">
        <f>INDEX($B$2:$B$43,ROWS($I$2:L7)+(COLUMNS($I$2:L7)-1)*7)</f>
        <v>4</v>
      </c>
      <c r="M7" s="8">
        <f>INDEX($B$2:$B$43,ROWS($I$2:M7)+(COLUMNS($I$2:M7)-1)*7)</f>
        <v>3</v>
      </c>
      <c r="N7" s="9">
        <f>INDEX($B$2:$B$43,ROWS($I$2:N7)+(COLUMNS($I$2:N7)-1)*7)</f>
        <v>0</v>
      </c>
    </row>
    <row r="8" spans="1:14" ht="17.25" thickBot="1" x14ac:dyDescent="0.35">
      <c r="A8" s="12">
        <v>7</v>
      </c>
      <c r="B8" s="21">
        <v>0</v>
      </c>
      <c r="C8" s="18">
        <v>0</v>
      </c>
      <c r="D8" s="13">
        <f>SUM(B$2:B8)</f>
        <v>8</v>
      </c>
      <c r="E8" s="19">
        <f>SUM(C$2:C8)</f>
        <v>8</v>
      </c>
      <c r="F8" s="14">
        <f t="shared" si="0"/>
        <v>0</v>
      </c>
      <c r="G8"/>
      <c r="H8"/>
      <c r="I8" s="10">
        <f>INDEX($B$2:$B$43,ROWS($I$2:I8)+(COLUMNS($I$2:I8)-1)*7)</f>
        <v>0</v>
      </c>
      <c r="J8" s="10">
        <f>INDEX($B$2:$B$43,ROWS($I$2:J8)+(COLUMNS($I$2:J8)-1)*7)</f>
        <v>3</v>
      </c>
      <c r="K8" s="10">
        <f>INDEX($B$2:$B$43,ROWS($I$2:K8)+(COLUMNS($I$2:K8)-1)*7)</f>
        <v>2</v>
      </c>
      <c r="L8" s="10">
        <f>INDEX($B$2:$B$43,ROWS($I$2:L8)+(COLUMNS($I$2:L8)-1)*7)</f>
        <v>2</v>
      </c>
      <c r="M8" s="10">
        <f>INDEX($B$2:$B$43,ROWS($I$2:M8)+(COLUMNS($I$2:M8)-1)*7)</f>
        <v>1</v>
      </c>
      <c r="N8" s="11">
        <f>INDEX($B$2:$B$43,ROWS($I$2:N8)+(COLUMNS($I$2:N8)-1)*7)</f>
        <v>6</v>
      </c>
    </row>
    <row r="9" spans="1:14" x14ac:dyDescent="0.3">
      <c r="A9" s="12">
        <v>8</v>
      </c>
      <c r="B9" s="21">
        <v>0</v>
      </c>
      <c r="C9" s="18">
        <v>0</v>
      </c>
      <c r="D9" s="13">
        <f>SUM(B$2:B9)</f>
        <v>8</v>
      </c>
      <c r="E9" s="19">
        <f>SUM(C$2:C9)</f>
        <v>8</v>
      </c>
      <c r="F9" s="14">
        <f t="shared" si="0"/>
        <v>0</v>
      </c>
      <c r="G9"/>
      <c r="H9"/>
    </row>
    <row r="10" spans="1:14" x14ac:dyDescent="0.3">
      <c r="A10" s="12">
        <v>9</v>
      </c>
      <c r="B10" s="21">
        <v>3</v>
      </c>
      <c r="C10" s="18">
        <v>3</v>
      </c>
      <c r="D10" s="13">
        <f>SUM(B$2:B10)</f>
        <v>11</v>
      </c>
      <c r="E10" s="19">
        <f>SUM(C$2:C10)</f>
        <v>11</v>
      </c>
      <c r="F10" s="14">
        <f t="shared" si="0"/>
        <v>0</v>
      </c>
      <c r="G10"/>
      <c r="H10"/>
    </row>
    <row r="11" spans="1:14" ht="17.25" thickBot="1" x14ac:dyDescent="0.35">
      <c r="A11" s="12">
        <v>10</v>
      </c>
      <c r="B11" s="21">
        <v>4</v>
      </c>
      <c r="C11" s="18">
        <v>2</v>
      </c>
      <c r="D11" s="13">
        <f>SUM(B$2:B11)</f>
        <v>15</v>
      </c>
      <c r="E11" s="19">
        <f>SUM(C$2:C11)</f>
        <v>13</v>
      </c>
      <c r="F11" s="14">
        <f t="shared" si="0"/>
        <v>2</v>
      </c>
      <c r="G11"/>
      <c r="H11"/>
      <c r="I11" s="6" t="s">
        <v>45</v>
      </c>
    </row>
    <row r="12" spans="1:14" ht="17.25" thickBot="1" x14ac:dyDescent="0.35">
      <c r="A12" s="12">
        <v>11</v>
      </c>
      <c r="B12" s="21">
        <v>0</v>
      </c>
      <c r="C12" s="18">
        <v>2</v>
      </c>
      <c r="D12" s="13">
        <f>SUM(B$2:B12)</f>
        <v>15</v>
      </c>
      <c r="E12" s="19">
        <f>SUM(C$2:C12)</f>
        <v>15</v>
      </c>
      <c r="F12" s="14">
        <f t="shared" si="0"/>
        <v>0</v>
      </c>
      <c r="G12"/>
      <c r="H12"/>
      <c r="I12" s="37">
        <f>INDEX($C$2:$C$43,ROWS($I$12:I12)+(COLUMNS($I$12:I12)-1)*7)</f>
        <v>1</v>
      </c>
      <c r="J12" s="37">
        <f>INDEX($C$2:$C$43,ROWS($I$12:J12)+(COLUMNS($I$12:J12)-1)*7)</f>
        <v>0</v>
      </c>
      <c r="K12" s="37">
        <f>INDEX($C$2:$C$43,ROWS($I$12:K12)+(COLUMNS($I$12:K12)-1)*7)</f>
        <v>3</v>
      </c>
      <c r="L12" s="37">
        <f>INDEX($C$2:$C$43,ROWS($I$12:L12)+(COLUMNS($I$12:L12)-1)*7)</f>
        <v>2</v>
      </c>
      <c r="M12" s="37">
        <f>INDEX($C$2:$C$43,ROWS($I$12:M12)+(COLUMNS($I$12:M12)-1)*7)</f>
        <v>2</v>
      </c>
      <c r="N12" s="38">
        <f>INDEX($C$2:$C$43,ROWS($I$12:N12)+(COLUMNS($I$12:N12)-1)*7)</f>
        <v>2</v>
      </c>
    </row>
    <row r="13" spans="1:14" ht="17.25" thickBot="1" x14ac:dyDescent="0.35">
      <c r="A13" s="12">
        <v>12</v>
      </c>
      <c r="B13" s="21">
        <v>1</v>
      </c>
      <c r="C13" s="18">
        <v>1</v>
      </c>
      <c r="D13" s="13">
        <f>SUM(B$2:B13)</f>
        <v>16</v>
      </c>
      <c r="E13" s="19">
        <f>SUM(C$2:C13)</f>
        <v>16</v>
      </c>
      <c r="F13" s="14">
        <f t="shared" si="0"/>
        <v>0</v>
      </c>
      <c r="G13"/>
      <c r="H13"/>
      <c r="I13" s="37">
        <f>INDEX($C$2:$C$43,ROWS($I$12:I13)+(COLUMNS($I$12:I13)-1)*7)</f>
        <v>2</v>
      </c>
      <c r="J13" s="37">
        <f>INDEX($C$2:$C$43,ROWS($I$12:J13)+(COLUMNS($I$12:J13)-1)*7)</f>
        <v>3</v>
      </c>
      <c r="K13" s="37">
        <f>INDEX($C$2:$C$43,ROWS($I$12:K13)+(COLUMNS($I$12:K13)-1)*7)</f>
        <v>2</v>
      </c>
      <c r="L13" s="37">
        <f>INDEX($C$2:$C$43,ROWS($I$12:L13)+(COLUMNS($I$12:L13)-1)*7)</f>
        <v>2</v>
      </c>
      <c r="M13" s="37">
        <f>INDEX($C$2:$C$43,ROWS($I$12:M13)+(COLUMNS($I$12:M13)-1)*7)</f>
        <v>1</v>
      </c>
      <c r="N13" s="38">
        <f>INDEX($C$2:$C$43,ROWS($I$12:N13)+(COLUMNS($I$12:N13)-1)*7)</f>
        <v>4</v>
      </c>
    </row>
    <row r="14" spans="1:14" ht="17.25" thickBot="1" x14ac:dyDescent="0.35">
      <c r="A14" s="12">
        <v>13</v>
      </c>
      <c r="B14" s="21">
        <v>3</v>
      </c>
      <c r="C14" s="18">
        <v>3</v>
      </c>
      <c r="D14" s="13">
        <f>SUM(B$2:B14)</f>
        <v>19</v>
      </c>
      <c r="E14" s="19">
        <f>SUM(C$2:C14)</f>
        <v>19</v>
      </c>
      <c r="F14" s="14">
        <f t="shared" si="0"/>
        <v>0</v>
      </c>
      <c r="G14"/>
      <c r="H14"/>
      <c r="I14" s="37">
        <f>INDEX($C$2:$C$43,ROWS($I$12:I14)+(COLUMNS($I$12:I14)-1)*7)</f>
        <v>1</v>
      </c>
      <c r="J14" s="37">
        <f>INDEX($C$2:$C$43,ROWS($I$12:J14)+(COLUMNS($I$12:J14)-1)*7)</f>
        <v>2</v>
      </c>
      <c r="K14" s="37">
        <f>INDEX($C$2:$C$43,ROWS($I$12:K14)+(COLUMNS($I$12:K14)-1)*7)</f>
        <v>3</v>
      </c>
      <c r="L14" s="37">
        <f>INDEX($C$2:$C$43,ROWS($I$12:L14)+(COLUMNS($I$12:L14)-1)*7)</f>
        <v>2</v>
      </c>
      <c r="M14" s="37">
        <f>INDEX($C$2:$C$43,ROWS($I$12:M14)+(COLUMNS($I$12:M14)-1)*7)</f>
        <v>4</v>
      </c>
      <c r="N14" s="38">
        <f>INDEX($C$2:$C$43,ROWS($I$12:N14)+(COLUMNS($I$12:N14)-1)*7)</f>
        <v>1</v>
      </c>
    </row>
    <row r="15" spans="1:14" ht="17.25" thickBot="1" x14ac:dyDescent="0.35">
      <c r="A15" s="12">
        <v>14</v>
      </c>
      <c r="B15" s="21">
        <v>3</v>
      </c>
      <c r="C15" s="18">
        <v>1</v>
      </c>
      <c r="D15" s="13">
        <f>SUM(B$2:B15)</f>
        <v>22</v>
      </c>
      <c r="E15" s="19">
        <f>SUM(C$2:C15)</f>
        <v>20</v>
      </c>
      <c r="F15" s="14">
        <f t="shared" si="0"/>
        <v>2</v>
      </c>
      <c r="G15"/>
      <c r="H15"/>
      <c r="I15" s="37">
        <f>INDEX($C$2:$C$43,ROWS($I$12:I15)+(COLUMNS($I$12:I15)-1)*7)</f>
        <v>1</v>
      </c>
      <c r="J15" s="37">
        <f>INDEX($C$2:$C$43,ROWS($I$12:J15)+(COLUMNS($I$12:J15)-1)*7)</f>
        <v>2</v>
      </c>
      <c r="K15" s="37">
        <f>INDEX($C$2:$C$43,ROWS($I$12:K15)+(COLUMNS($I$12:K15)-1)*7)</f>
        <v>4</v>
      </c>
      <c r="L15" s="37">
        <f>INDEX($C$2:$C$43,ROWS($I$12:L15)+(COLUMNS($I$12:L15)-1)*7)</f>
        <v>4</v>
      </c>
      <c r="M15" s="37">
        <f>INDEX($C$2:$C$43,ROWS($I$12:M15)+(COLUMNS($I$12:M15)-1)*7)</f>
        <v>2</v>
      </c>
      <c r="N15" s="38">
        <f>INDEX($C$2:$C$43,ROWS($I$12:N15)+(COLUMNS($I$12:N15)-1)*7)</f>
        <v>1</v>
      </c>
    </row>
    <row r="16" spans="1:14" ht="17.25" thickBot="1" x14ac:dyDescent="0.35">
      <c r="A16" s="12">
        <v>15</v>
      </c>
      <c r="B16" s="21">
        <v>2</v>
      </c>
      <c r="C16" s="18">
        <v>3</v>
      </c>
      <c r="D16" s="13">
        <f>SUM(B$2:B16)</f>
        <v>24</v>
      </c>
      <c r="E16" s="19">
        <f>SUM(C$2:C16)</f>
        <v>23</v>
      </c>
      <c r="F16" s="14">
        <f t="shared" si="0"/>
        <v>1</v>
      </c>
      <c r="G16"/>
      <c r="H16"/>
      <c r="I16" s="37">
        <f>INDEX($C$2:$C$43,ROWS($I$12:I16)+(COLUMNS($I$12:I16)-1)*7)</f>
        <v>1</v>
      </c>
      <c r="J16" s="37">
        <f>INDEX($C$2:$C$43,ROWS($I$12:J16)+(COLUMNS($I$12:J16)-1)*7)</f>
        <v>1</v>
      </c>
      <c r="K16" s="37">
        <f>INDEX($C$2:$C$43,ROWS($I$12:K16)+(COLUMNS($I$12:K16)-1)*7)</f>
        <v>1</v>
      </c>
      <c r="L16" s="37">
        <f>INDEX($C$2:$C$43,ROWS($I$12:L16)+(COLUMNS($I$12:L16)-1)*7)</f>
        <v>4</v>
      </c>
      <c r="M16" s="37">
        <f>INDEX($C$2:$C$43,ROWS($I$12:M16)+(COLUMNS($I$12:M16)-1)*7)</f>
        <v>4</v>
      </c>
      <c r="N16" s="38">
        <f>INDEX($C$2:$C$43,ROWS($I$12:N16)+(COLUMNS($I$12:N16)-1)*7)</f>
        <v>4</v>
      </c>
    </row>
    <row r="17" spans="1:14" ht="17.25" thickBot="1" x14ac:dyDescent="0.35">
      <c r="A17" s="12">
        <v>16</v>
      </c>
      <c r="B17" s="21">
        <v>1</v>
      </c>
      <c r="C17" s="18">
        <v>2</v>
      </c>
      <c r="D17" s="13">
        <f>SUM(B$2:B17)</f>
        <v>25</v>
      </c>
      <c r="E17" s="19">
        <f>SUM(C$2:C17)</f>
        <v>25</v>
      </c>
      <c r="F17" s="14">
        <f t="shared" si="0"/>
        <v>0</v>
      </c>
      <c r="G17"/>
      <c r="H17"/>
      <c r="I17" s="37">
        <f>INDEX($C$2:$C$43,ROWS($I$12:I17)+(COLUMNS($I$12:I17)-1)*7)</f>
        <v>2</v>
      </c>
      <c r="J17" s="37">
        <f>INDEX($C$2:$C$43,ROWS($I$12:J17)+(COLUMNS($I$12:J17)-1)*7)</f>
        <v>3</v>
      </c>
      <c r="K17" s="37">
        <f>INDEX($C$2:$C$43,ROWS($I$12:K17)+(COLUMNS($I$12:K17)-1)*7)</f>
        <v>1</v>
      </c>
      <c r="L17" s="37">
        <f>INDEX($C$2:$C$43,ROWS($I$12:L17)+(COLUMNS($I$12:L17)-1)*7)</f>
        <v>4</v>
      </c>
      <c r="M17" s="37">
        <f>INDEX($C$2:$C$43,ROWS($I$12:M17)+(COLUMNS($I$12:M17)-1)*7)</f>
        <v>4</v>
      </c>
      <c r="N17" s="38">
        <f>INDEX($C$2:$C$43,ROWS($I$12:N17)+(COLUMNS($I$12:N17)-1)*7)</f>
        <v>4</v>
      </c>
    </row>
    <row r="18" spans="1:14" ht="17.25" thickBot="1" x14ac:dyDescent="0.35">
      <c r="A18" s="12">
        <v>17</v>
      </c>
      <c r="B18" s="21">
        <v>6</v>
      </c>
      <c r="C18" s="18">
        <v>3</v>
      </c>
      <c r="D18" s="13">
        <f>SUM(B$2:B18)</f>
        <v>31</v>
      </c>
      <c r="E18" s="19">
        <f>SUM(C$2:C18)</f>
        <v>28</v>
      </c>
      <c r="F18" s="14">
        <f t="shared" si="0"/>
        <v>3</v>
      </c>
      <c r="G18"/>
      <c r="H18"/>
      <c r="I18" s="39">
        <f>INDEX($C$2:$C$43,ROWS($I$12:I18)+(COLUMNS($I$12:I18)-1)*7)</f>
        <v>0</v>
      </c>
      <c r="J18" s="39">
        <f>INDEX($C$2:$C$43,ROWS($I$12:J18)+(COLUMNS($I$12:J18)-1)*7)</f>
        <v>1</v>
      </c>
      <c r="K18" s="39">
        <f>INDEX($C$2:$C$43,ROWS($I$12:K18)+(COLUMNS($I$12:K18)-1)*7)</f>
        <v>3</v>
      </c>
      <c r="L18" s="39">
        <f>INDEX($C$2:$C$43,ROWS($I$12:L18)+(COLUMNS($I$12:L18)-1)*7)</f>
        <v>3</v>
      </c>
      <c r="M18" s="39">
        <f>INDEX($C$2:$C$43,ROWS($I$12:M18)+(COLUMNS($I$12:M18)-1)*7)</f>
        <v>1</v>
      </c>
      <c r="N18" s="24">
        <f>INDEX($C$2:$C$43,ROWS($I$12:N18)+(COLUMNS($I$12:N18)-1)*7)</f>
        <v>5</v>
      </c>
    </row>
    <row r="19" spans="1:14" x14ac:dyDescent="0.3">
      <c r="A19" s="12">
        <v>18</v>
      </c>
      <c r="B19" s="21">
        <v>1</v>
      </c>
      <c r="C19" s="18">
        <v>4</v>
      </c>
      <c r="D19" s="13">
        <f>SUM(B$2:B19)</f>
        <v>32</v>
      </c>
      <c r="E19" s="19">
        <f>SUM(C$2:C19)</f>
        <v>32</v>
      </c>
      <c r="F19" s="14">
        <f t="shared" si="0"/>
        <v>0</v>
      </c>
      <c r="G19"/>
      <c r="H19"/>
    </row>
    <row r="20" spans="1:14" x14ac:dyDescent="0.3">
      <c r="A20" s="12">
        <v>19</v>
      </c>
      <c r="B20" s="21">
        <v>2</v>
      </c>
      <c r="C20" s="18">
        <v>1</v>
      </c>
      <c r="D20" s="13">
        <f>SUM(B$2:B20)</f>
        <v>34</v>
      </c>
      <c r="E20" s="19">
        <f>SUM(C$2:C20)</f>
        <v>33</v>
      </c>
      <c r="F20" s="14">
        <f t="shared" si="0"/>
        <v>1</v>
      </c>
      <c r="G20"/>
      <c r="H20"/>
    </row>
    <row r="21" spans="1:14" x14ac:dyDescent="0.3">
      <c r="A21" s="12">
        <v>20</v>
      </c>
      <c r="B21" s="21">
        <v>1</v>
      </c>
      <c r="C21" s="18">
        <v>1</v>
      </c>
      <c r="D21" s="13">
        <f>SUM(B$2:B21)</f>
        <v>35</v>
      </c>
      <c r="E21" s="19">
        <f>SUM(C$2:C21)</f>
        <v>34</v>
      </c>
      <c r="F21" s="14">
        <f t="shared" si="0"/>
        <v>1</v>
      </c>
      <c r="G21"/>
      <c r="H21"/>
    </row>
    <row r="22" spans="1:14" x14ac:dyDescent="0.3">
      <c r="A22" s="12">
        <v>21</v>
      </c>
      <c r="B22" s="21">
        <v>2</v>
      </c>
      <c r="C22" s="18">
        <v>3</v>
      </c>
      <c r="D22" s="13">
        <f>SUM(B$2:B22)</f>
        <v>37</v>
      </c>
      <c r="E22" s="19">
        <f>SUM(C$2:C22)</f>
        <v>37</v>
      </c>
      <c r="F22" s="14">
        <f t="shared" si="0"/>
        <v>0</v>
      </c>
      <c r="G22"/>
      <c r="H22"/>
    </row>
    <row r="23" spans="1:14" x14ac:dyDescent="0.3">
      <c r="A23" s="12">
        <v>22</v>
      </c>
      <c r="B23" s="21">
        <v>3</v>
      </c>
      <c r="C23" s="18">
        <v>2</v>
      </c>
      <c r="D23" s="13">
        <f>SUM(B$2:B23)</f>
        <v>40</v>
      </c>
      <c r="E23" s="19">
        <f>SUM(C$2:C23)</f>
        <v>39</v>
      </c>
      <c r="F23" s="14">
        <f t="shared" si="0"/>
        <v>1</v>
      </c>
      <c r="G23"/>
      <c r="H23"/>
    </row>
    <row r="24" spans="1:14" x14ac:dyDescent="0.3">
      <c r="A24" s="12">
        <v>23</v>
      </c>
      <c r="B24" s="21">
        <v>3</v>
      </c>
      <c r="C24" s="18">
        <v>2</v>
      </c>
      <c r="D24" s="13">
        <f>SUM(B$2:B24)</f>
        <v>43</v>
      </c>
      <c r="E24" s="19">
        <f>SUM(C$2:C24)</f>
        <v>41</v>
      </c>
      <c r="F24" s="14">
        <f t="shared" si="0"/>
        <v>2</v>
      </c>
      <c r="G24"/>
      <c r="H24"/>
    </row>
    <row r="25" spans="1:14" x14ac:dyDescent="0.3">
      <c r="A25" s="12">
        <v>24</v>
      </c>
      <c r="B25" s="21">
        <v>3</v>
      </c>
      <c r="C25" s="18">
        <v>2</v>
      </c>
      <c r="D25" s="13">
        <f>SUM(B$2:B25)</f>
        <v>46</v>
      </c>
      <c r="E25" s="19">
        <f>SUM(C$2:C25)</f>
        <v>43</v>
      </c>
      <c r="F25" s="14">
        <f t="shared" si="0"/>
        <v>3</v>
      </c>
      <c r="G25"/>
      <c r="H25"/>
    </row>
    <row r="26" spans="1:14" x14ac:dyDescent="0.3">
      <c r="A26" s="12">
        <v>25</v>
      </c>
      <c r="B26" s="21">
        <v>3</v>
      </c>
      <c r="C26" s="18">
        <v>4</v>
      </c>
      <c r="D26" s="13">
        <f>SUM(B$2:B26)</f>
        <v>49</v>
      </c>
      <c r="E26" s="19">
        <f>SUM(C$2:C26)</f>
        <v>47</v>
      </c>
      <c r="F26" s="14">
        <f t="shared" si="0"/>
        <v>2</v>
      </c>
      <c r="G26"/>
      <c r="H26"/>
    </row>
    <row r="27" spans="1:14" x14ac:dyDescent="0.3">
      <c r="A27" s="12">
        <v>26</v>
      </c>
      <c r="B27" s="21">
        <v>5</v>
      </c>
      <c r="C27" s="18">
        <v>4</v>
      </c>
      <c r="D27" s="13">
        <f>SUM(B$2:B27)</f>
        <v>54</v>
      </c>
      <c r="E27" s="19">
        <f>SUM(C$2:C27)</f>
        <v>51</v>
      </c>
      <c r="F27" s="14">
        <f t="shared" si="0"/>
        <v>3</v>
      </c>
      <c r="G27"/>
      <c r="H27"/>
    </row>
    <row r="28" spans="1:14" x14ac:dyDescent="0.3">
      <c r="A28" s="12">
        <v>27</v>
      </c>
      <c r="B28" s="21">
        <v>4</v>
      </c>
      <c r="C28" s="18">
        <v>4</v>
      </c>
      <c r="D28" s="13">
        <f>SUM(B$2:B28)</f>
        <v>58</v>
      </c>
      <c r="E28" s="19">
        <f>SUM(C$2:C28)</f>
        <v>55</v>
      </c>
      <c r="F28" s="14">
        <f t="shared" si="0"/>
        <v>3</v>
      </c>
      <c r="G28"/>
      <c r="H28"/>
    </row>
    <row r="29" spans="1:14" x14ac:dyDescent="0.3">
      <c r="A29" s="12">
        <v>28</v>
      </c>
      <c r="B29" s="21">
        <v>2</v>
      </c>
      <c r="C29" s="18">
        <v>3</v>
      </c>
      <c r="D29" s="13">
        <f>SUM(B$2:B29)</f>
        <v>60</v>
      </c>
      <c r="E29" s="19">
        <f>SUM(C$2:C29)</f>
        <v>58</v>
      </c>
      <c r="F29" s="14">
        <f t="shared" si="0"/>
        <v>2</v>
      </c>
      <c r="G29"/>
      <c r="H29"/>
    </row>
    <row r="30" spans="1:14" x14ac:dyDescent="0.3">
      <c r="A30" s="12">
        <v>29</v>
      </c>
      <c r="B30" s="21">
        <v>1</v>
      </c>
      <c r="C30" s="18">
        <v>2</v>
      </c>
      <c r="D30" s="13">
        <f>SUM(B$2:B30)</f>
        <v>61</v>
      </c>
      <c r="E30" s="19">
        <f>SUM(C$2:C30)</f>
        <v>60</v>
      </c>
      <c r="F30" s="14">
        <f t="shared" si="0"/>
        <v>1</v>
      </c>
      <c r="G30"/>
      <c r="H30"/>
    </row>
    <row r="31" spans="1:14" x14ac:dyDescent="0.3">
      <c r="A31" s="12">
        <v>30</v>
      </c>
      <c r="B31" s="21">
        <v>2</v>
      </c>
      <c r="C31" s="18">
        <v>1</v>
      </c>
      <c r="D31" s="13">
        <f>SUM(B$2:B31)</f>
        <v>63</v>
      </c>
      <c r="E31" s="19">
        <f>SUM(C$2:C31)</f>
        <v>61</v>
      </c>
      <c r="F31" s="14">
        <f t="shared" si="0"/>
        <v>2</v>
      </c>
      <c r="G31"/>
      <c r="H31"/>
    </row>
    <row r="32" spans="1:14" x14ac:dyDescent="0.3">
      <c r="A32" s="12">
        <v>31</v>
      </c>
      <c r="B32" s="21">
        <v>2</v>
      </c>
      <c r="C32" s="18">
        <v>4</v>
      </c>
      <c r="D32" s="13">
        <f>SUM(B$2:B32)</f>
        <v>65</v>
      </c>
      <c r="E32" s="19">
        <f>SUM(C$2:C32)</f>
        <v>65</v>
      </c>
      <c r="F32" s="14">
        <f t="shared" si="0"/>
        <v>0</v>
      </c>
      <c r="G32"/>
      <c r="H32"/>
    </row>
    <row r="33" spans="1:8" x14ac:dyDescent="0.3">
      <c r="A33" s="12">
        <v>32</v>
      </c>
      <c r="B33" s="21">
        <v>7</v>
      </c>
      <c r="C33" s="18">
        <v>2</v>
      </c>
      <c r="D33" s="13">
        <f>SUM(B$2:B33)</f>
        <v>72</v>
      </c>
      <c r="E33" s="19">
        <f>SUM(C$2:C33)</f>
        <v>67</v>
      </c>
      <c r="F33" s="14">
        <f t="shared" si="0"/>
        <v>5</v>
      </c>
      <c r="G33"/>
      <c r="H33"/>
    </row>
    <row r="34" spans="1:8" x14ac:dyDescent="0.3">
      <c r="A34" s="12">
        <v>33</v>
      </c>
      <c r="B34" s="21">
        <v>0</v>
      </c>
      <c r="C34" s="18">
        <v>4</v>
      </c>
      <c r="D34" s="13">
        <f>SUM(B$2:B34)</f>
        <v>72</v>
      </c>
      <c r="E34" s="19">
        <f>SUM(C$2:C34)</f>
        <v>71</v>
      </c>
      <c r="F34" s="14">
        <f t="shared" si="0"/>
        <v>1</v>
      </c>
      <c r="G34"/>
      <c r="H34"/>
    </row>
    <row r="35" spans="1:8" x14ac:dyDescent="0.3">
      <c r="A35" s="12">
        <v>34</v>
      </c>
      <c r="B35" s="21">
        <v>3</v>
      </c>
      <c r="C35" s="18">
        <v>4</v>
      </c>
      <c r="D35" s="13">
        <f>SUM(B$2:B35)</f>
        <v>75</v>
      </c>
      <c r="E35" s="19">
        <f>SUM(C$2:C35)</f>
        <v>75</v>
      </c>
      <c r="F35" s="14">
        <f t="shared" si="0"/>
        <v>0</v>
      </c>
      <c r="G35"/>
      <c r="H35"/>
    </row>
    <row r="36" spans="1:8" x14ac:dyDescent="0.3">
      <c r="A36" s="12">
        <v>35</v>
      </c>
      <c r="B36" s="21">
        <v>1</v>
      </c>
      <c r="C36" s="18">
        <v>1</v>
      </c>
      <c r="D36" s="13">
        <f>SUM(B$2:B36)</f>
        <v>76</v>
      </c>
      <c r="E36" s="19">
        <f>SUM(C$2:C36)</f>
        <v>76</v>
      </c>
      <c r="F36" s="14">
        <f t="shared" si="0"/>
        <v>0</v>
      </c>
      <c r="G36"/>
      <c r="H36"/>
    </row>
    <row r="37" spans="1:8" x14ac:dyDescent="0.3">
      <c r="A37" s="12">
        <v>36</v>
      </c>
      <c r="B37" s="21">
        <v>5</v>
      </c>
      <c r="C37" s="18">
        <v>2</v>
      </c>
      <c r="D37" s="13">
        <f>SUM(B$2:B37)</f>
        <v>81</v>
      </c>
      <c r="E37" s="19">
        <f>SUM(C$2:C37)</f>
        <v>78</v>
      </c>
      <c r="F37" s="14">
        <f t="shared" si="0"/>
        <v>3</v>
      </c>
      <c r="G37"/>
      <c r="H37"/>
    </row>
    <row r="38" spans="1:8" x14ac:dyDescent="0.3">
      <c r="A38" s="12">
        <v>37</v>
      </c>
      <c r="B38" s="21">
        <v>2</v>
      </c>
      <c r="C38" s="18">
        <v>4</v>
      </c>
      <c r="D38" s="13">
        <f>SUM(B$2:B38)</f>
        <v>83</v>
      </c>
      <c r="E38" s="19">
        <f>SUM(C$2:C38)</f>
        <v>82</v>
      </c>
      <c r="F38" s="14">
        <f t="shared" si="0"/>
        <v>1</v>
      </c>
      <c r="G38"/>
      <c r="H38"/>
    </row>
    <row r="39" spans="1:8" x14ac:dyDescent="0.3">
      <c r="A39" s="12">
        <v>38</v>
      </c>
      <c r="B39" s="21">
        <v>0</v>
      </c>
      <c r="C39" s="18">
        <v>1</v>
      </c>
      <c r="D39" s="13">
        <f>SUM(B$2:B39)</f>
        <v>83</v>
      </c>
      <c r="E39" s="19">
        <f>SUM(C$2:C39)</f>
        <v>83</v>
      </c>
      <c r="F39" s="14">
        <f t="shared" si="0"/>
        <v>0</v>
      </c>
      <c r="G39"/>
      <c r="H39"/>
    </row>
    <row r="40" spans="1:8" x14ac:dyDescent="0.3">
      <c r="A40" s="12">
        <v>39</v>
      </c>
      <c r="B40" s="21">
        <v>5</v>
      </c>
      <c r="C40" s="18">
        <v>1</v>
      </c>
      <c r="D40" s="13">
        <f>SUM(B$2:B40)</f>
        <v>88</v>
      </c>
      <c r="E40" s="19">
        <f>SUM(C$2:C40)</f>
        <v>84</v>
      </c>
      <c r="F40" s="14">
        <f t="shared" si="0"/>
        <v>4</v>
      </c>
      <c r="G40"/>
      <c r="H40"/>
    </row>
    <row r="41" spans="1:8" x14ac:dyDescent="0.3">
      <c r="A41" s="12">
        <v>40</v>
      </c>
      <c r="B41" s="21">
        <v>5</v>
      </c>
      <c r="C41" s="18">
        <v>4</v>
      </c>
      <c r="D41" s="13">
        <f>SUM(B$2:B41)</f>
        <v>93</v>
      </c>
      <c r="E41" s="19">
        <f>SUM(C$2:C41)</f>
        <v>88</v>
      </c>
      <c r="F41" s="14">
        <f t="shared" si="0"/>
        <v>5</v>
      </c>
      <c r="G41"/>
      <c r="H41"/>
    </row>
    <row r="42" spans="1:8" x14ac:dyDescent="0.3">
      <c r="A42" s="12">
        <v>41</v>
      </c>
      <c r="B42" s="21">
        <v>0</v>
      </c>
      <c r="C42" s="18">
        <v>4</v>
      </c>
      <c r="D42" s="13">
        <f>SUM(B$2:B42)</f>
        <v>93</v>
      </c>
      <c r="E42" s="19">
        <f>SUM(C$2:C42)</f>
        <v>92</v>
      </c>
      <c r="F42" s="14">
        <f t="shared" si="0"/>
        <v>1</v>
      </c>
      <c r="G42"/>
      <c r="H42"/>
    </row>
    <row r="43" spans="1:8" ht="17.25" thickBot="1" x14ac:dyDescent="0.35">
      <c r="A43" s="15">
        <v>42</v>
      </c>
      <c r="B43" s="22">
        <v>6</v>
      </c>
      <c r="C43" s="18">
        <v>5</v>
      </c>
      <c r="D43" s="16">
        <f>SUM(B$2:B43)</f>
        <v>99</v>
      </c>
      <c r="E43" s="20">
        <f>SUM(C$2:C43)</f>
        <v>97</v>
      </c>
      <c r="F43" s="17">
        <f t="shared" si="0"/>
        <v>2</v>
      </c>
      <c r="G43"/>
      <c r="H43"/>
    </row>
    <row r="44" spans="1:8" x14ac:dyDescent="0.3">
      <c r="B44" s="57">
        <f>AVERAGEIF(B2:B43,"&lt;&gt;0",B2:B43)</f>
        <v>2.8285714285714287</v>
      </c>
      <c r="C44" s="57">
        <f>AVERAGEIF(C2:C43,"&lt;&gt;0",C2:C43)</f>
        <v>2.4249999999999998</v>
      </c>
      <c r="D44" s="58">
        <f>AVERAGE(B44:C44)</f>
        <v>2.6267857142857141</v>
      </c>
      <c r="E44" s="28"/>
      <c r="F44" s="57">
        <f>AVERAGEIF(B2:B43,"&lt;&gt;0",F2:F43)</f>
        <v>1.5142857142857142</v>
      </c>
      <c r="G44" s="57">
        <f>F44/D44</f>
        <v>0.57647858599592117</v>
      </c>
    </row>
    <row r="45" spans="1:8" x14ac:dyDescent="0.3">
      <c r="A45" s="6" t="s">
        <v>45</v>
      </c>
      <c r="F45" s="6" t="s">
        <v>54</v>
      </c>
    </row>
    <row r="46" spans="1:8" x14ac:dyDescent="0.3">
      <c r="A46" s="7" t="s">
        <v>2</v>
      </c>
      <c r="B46" s="30">
        <f>AVERAGE(C2:C43)</f>
        <v>2.3095238095238093</v>
      </c>
      <c r="C46" s="5" t="str">
        <f ca="1">_xlfn.FORMULATEXT(B46)</f>
        <v>=AVERAGE(C2:C43)</v>
      </c>
      <c r="F46" s="30">
        <f>AVERAGE(F2:F43)</f>
        <v>1.3095238095238095</v>
      </c>
      <c r="G46" s="5" t="str">
        <f t="shared" ref="G46:G51" ca="1" si="1">_xlfn.FORMULATEXT(F46)</f>
        <v>=AVERAGE(F2:F43)</v>
      </c>
    </row>
    <row r="47" spans="1:8" x14ac:dyDescent="0.3">
      <c r="A47" s="7" t="s">
        <v>50</v>
      </c>
      <c r="B47" s="7">
        <f>MIN(C2:C43)</f>
        <v>0</v>
      </c>
      <c r="C47" s="5" t="str">
        <f t="shared" ref="C47:C52" ca="1" si="2">_xlfn.FORMULATEXT(B47)</f>
        <v>=MIN(C2:C43)</v>
      </c>
      <c r="F47" s="7">
        <f>MIN(F2:F43)</f>
        <v>0</v>
      </c>
      <c r="G47" s="5" t="str">
        <f t="shared" ca="1" si="1"/>
        <v>=MIN(F2:F43)</v>
      </c>
    </row>
    <row r="48" spans="1:8" x14ac:dyDescent="0.3">
      <c r="A48" s="56" t="s">
        <v>49</v>
      </c>
      <c r="B48" s="56">
        <f>MAX(C2:C43)</f>
        <v>5</v>
      </c>
      <c r="C48" s="5" t="str">
        <f t="shared" ca="1" si="2"/>
        <v>=MAX(C2:C43)</v>
      </c>
      <c r="F48" s="7">
        <f>MAX(F2:F43)</f>
        <v>5</v>
      </c>
      <c r="G48" s="5" t="str">
        <f t="shared" ca="1" si="1"/>
        <v>=MAX(F2:F43)</v>
      </c>
    </row>
    <row r="49" spans="1:8" x14ac:dyDescent="0.3">
      <c r="A49" s="7" t="s">
        <v>51</v>
      </c>
      <c r="B49" s="30">
        <f>_xlfn.STDEV.S(C2:C43)</f>
        <v>1.3157228420074858</v>
      </c>
      <c r="C49" s="5" t="str">
        <f t="shared" ca="1" si="2"/>
        <v>=STDEV.S(C2:C43)</v>
      </c>
      <c r="F49" s="30">
        <f>_xlfn.STDEV.S(F2:F43)</f>
        <v>1.3878935651554005</v>
      </c>
      <c r="G49" s="5" t="str">
        <f t="shared" ca="1" si="1"/>
        <v>=STDEV.S(F2:F43)</v>
      </c>
    </row>
    <row r="50" spans="1:8" x14ac:dyDescent="0.3">
      <c r="A50" s="7" t="s">
        <v>52</v>
      </c>
      <c r="B50" s="30">
        <f>B49/B46</f>
        <v>0.56969442643623103</v>
      </c>
      <c r="C50" s="5" t="str">
        <f t="shared" ca="1" si="2"/>
        <v>=B49/B46</v>
      </c>
      <c r="F50" s="30">
        <f>F49/F46</f>
        <v>1.0598459952095787</v>
      </c>
      <c r="G50" s="5" t="str">
        <f t="shared" ca="1" si="1"/>
        <v>=F49/F46</v>
      </c>
    </row>
    <row r="51" spans="1:8" x14ac:dyDescent="0.3">
      <c r="A51" s="7" t="s">
        <v>9</v>
      </c>
      <c r="B51" s="7">
        <f>COUNT(C2:C43)</f>
        <v>42</v>
      </c>
      <c r="C51" s="5" t="str">
        <f t="shared" ca="1" si="2"/>
        <v>=COUNT(C2:C43)</v>
      </c>
      <c r="F51" s="7">
        <f>COUNT(F2:F43)</f>
        <v>42</v>
      </c>
      <c r="G51" s="5" t="str">
        <f t="shared" ca="1" si="1"/>
        <v>=COUNT(F2:F43)</v>
      </c>
    </row>
    <row r="52" spans="1:8" x14ac:dyDescent="0.3">
      <c r="A52" s="7" t="s">
        <v>62</v>
      </c>
      <c r="B52" s="30">
        <f>_xlfn.CONFIDENCE.NORM(0.05,B49,B51)</f>
        <v>0.3979127547264602</v>
      </c>
      <c r="C52" s="5" t="str">
        <f t="shared" ca="1" si="2"/>
        <v>=CONFIDENCE.NORM(0.05,B49,B51)</v>
      </c>
      <c r="F52" s="30">
        <f>_xlfn.CONFIDENCE.NORM(0.05,F49,F51)</f>
        <v>0.41973927497944219</v>
      </c>
      <c r="G52" s="5" t="str">
        <f ca="1">_xlfn.FORMULATEXT(F52)</f>
        <v>=CONFIDENCE.NORM(0.05,F49,F51)</v>
      </c>
    </row>
    <row r="54" spans="1:8" x14ac:dyDescent="0.3">
      <c r="D54" s="36" t="s">
        <v>59</v>
      </c>
      <c r="E54" s="30">
        <f>AVERAGE(C2:C43)</f>
        <v>2.3095238095238093</v>
      </c>
      <c r="F54" s="36" t="s">
        <v>48</v>
      </c>
      <c r="G54" s="30">
        <f>F46/B46</f>
        <v>0.56701030927835061</v>
      </c>
      <c r="H54" s="31"/>
    </row>
    <row r="55" spans="1:8" x14ac:dyDescent="0.3">
      <c r="D55" s="36" t="s">
        <v>59</v>
      </c>
      <c r="E55" s="7">
        <f>SUM(C2:C43)/COUNTIF(C2:C43,"&gt;0")</f>
        <v>2.4249999999999998</v>
      </c>
      <c r="F55" s="36" t="s">
        <v>48</v>
      </c>
      <c r="G55" s="30">
        <f>F46/E55</f>
        <v>0.5400098183603339</v>
      </c>
    </row>
    <row r="56" spans="1:8" x14ac:dyDescent="0.3">
      <c r="G56" s="30"/>
    </row>
  </sheetData>
  <conditionalFormatting sqref="C2:C43">
    <cfRule type="cellIs" dxfId="2" priority="4" operator="equal">
      <formula>#REF!</formula>
    </cfRule>
  </conditionalFormatting>
  <pageMargins left="0.7" right="0.7" top="0.75" bottom="0.75" header="0.3" footer="0.3"/>
  <pageSetup orientation="portrait" r:id="rId1"/>
  <ignoredErrors>
    <ignoredError sqref="D3:E3 D4:D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5" zoomScale="91" zoomScaleNormal="91" workbookViewId="0">
      <selection sqref="A1:XFD1048576"/>
    </sheetView>
  </sheetViews>
  <sheetFormatPr defaultRowHeight="16.5" x14ac:dyDescent="0.3"/>
  <cols>
    <col min="1" max="1" width="8.7109375" style="5" bestFit="1" customWidth="1"/>
    <col min="2" max="2" width="6.28515625" style="5" bestFit="1" customWidth="1"/>
    <col min="3" max="3" width="8.85546875" style="5" customWidth="1"/>
    <col min="4" max="4" width="16.42578125" style="5" bestFit="1" customWidth="1"/>
    <col min="5" max="5" width="17" style="5" bestFit="1" customWidth="1"/>
    <col min="6" max="6" width="10.5703125" style="5" bestFit="1" customWidth="1"/>
    <col min="7" max="7" width="16" style="5" bestFit="1" customWidth="1"/>
    <col min="8" max="8" width="9.7109375" style="5" bestFit="1" customWidth="1"/>
    <col min="9" max="10" width="9.140625" style="5"/>
    <col min="11" max="11" width="10" style="5" bestFit="1" customWidth="1"/>
    <col min="12" max="16384" width="9.140625" style="5"/>
  </cols>
  <sheetData>
    <row r="1" spans="1:10" ht="17.25" thickBot="1" x14ac:dyDescent="0.35">
      <c r="A1" s="23" t="s">
        <v>1</v>
      </c>
      <c r="B1" s="11" t="s">
        <v>44</v>
      </c>
      <c r="C1" s="24" t="s">
        <v>45</v>
      </c>
      <c r="D1" s="25" t="s">
        <v>46</v>
      </c>
      <c r="E1" s="26" t="s">
        <v>47</v>
      </c>
      <c r="F1" s="27" t="s">
        <v>54</v>
      </c>
      <c r="I1" s="40" t="s">
        <v>45</v>
      </c>
      <c r="J1" s="40" t="s">
        <v>61</v>
      </c>
    </row>
    <row r="2" spans="1:10" x14ac:dyDescent="0.3">
      <c r="A2" s="12">
        <v>1</v>
      </c>
      <c r="B2" s="21">
        <v>2</v>
      </c>
      <c r="C2" s="18">
        <v>1</v>
      </c>
      <c r="D2" s="13">
        <f>SUM(B$2:B2)</f>
        <v>2</v>
      </c>
      <c r="E2" s="19">
        <f>SUM(C$2:C2)</f>
        <v>1</v>
      </c>
      <c r="F2" s="14">
        <f t="shared" ref="F2:F43" si="0">D2-E2</f>
        <v>1</v>
      </c>
      <c r="H2" s="5" t="s">
        <v>60</v>
      </c>
      <c r="I2" s="40">
        <f>MAX($C$2:$C$43)</f>
        <v>5</v>
      </c>
      <c r="J2" s="40">
        <f>COUNTIF($C$2:$C$43,I2)</f>
        <v>1</v>
      </c>
    </row>
    <row r="3" spans="1:10" x14ac:dyDescent="0.3">
      <c r="A3" s="12">
        <v>2</v>
      </c>
      <c r="B3" s="21">
        <v>2</v>
      </c>
      <c r="C3" s="18">
        <v>2</v>
      </c>
      <c r="D3" s="13">
        <f>SUM(B$2:B3)</f>
        <v>4</v>
      </c>
      <c r="E3" s="19">
        <f>SUM(C$2:C3)</f>
        <v>3</v>
      </c>
      <c r="F3" s="14">
        <f t="shared" si="0"/>
        <v>1</v>
      </c>
      <c r="H3" s="5" t="s">
        <v>60</v>
      </c>
      <c r="I3" s="40">
        <v>4</v>
      </c>
      <c r="J3" s="40">
        <f>COUNTIF($C$2:$C$43,I3)</f>
        <v>10</v>
      </c>
    </row>
    <row r="4" spans="1:10" x14ac:dyDescent="0.3">
      <c r="A4" s="12">
        <v>3</v>
      </c>
      <c r="B4" s="21">
        <v>1</v>
      </c>
      <c r="C4" s="18">
        <v>1</v>
      </c>
      <c r="D4" s="13">
        <f>SUM(B$2:B4)</f>
        <v>5</v>
      </c>
      <c r="E4" s="19">
        <f>SUM(C$2:C4)</f>
        <v>4</v>
      </c>
      <c r="F4" s="14">
        <f t="shared" si="0"/>
        <v>1</v>
      </c>
    </row>
    <row r="5" spans="1:10" x14ac:dyDescent="0.3">
      <c r="A5" s="12">
        <v>4</v>
      </c>
      <c r="B5" s="21">
        <v>0</v>
      </c>
      <c r="C5" s="18">
        <v>1</v>
      </c>
      <c r="D5" s="13">
        <f>SUM(B$2:B5)</f>
        <v>5</v>
      </c>
      <c r="E5" s="19">
        <f>SUM(C$2:C5)</f>
        <v>5</v>
      </c>
      <c r="F5" s="14">
        <f t="shared" si="0"/>
        <v>0</v>
      </c>
    </row>
    <row r="6" spans="1:10" x14ac:dyDescent="0.3">
      <c r="A6" s="12">
        <v>5</v>
      </c>
      <c r="B6" s="21">
        <v>2</v>
      </c>
      <c r="C6" s="18">
        <v>1</v>
      </c>
      <c r="D6" s="13">
        <f>SUM(B$2:B6)</f>
        <v>7</v>
      </c>
      <c r="E6" s="19">
        <f>SUM(C$2:C6)</f>
        <v>6</v>
      </c>
      <c r="F6" s="14">
        <f t="shared" si="0"/>
        <v>1</v>
      </c>
    </row>
    <row r="7" spans="1:10" x14ac:dyDescent="0.3">
      <c r="A7" s="12">
        <v>6</v>
      </c>
      <c r="B7" s="21">
        <v>1</v>
      </c>
      <c r="C7" s="18">
        <v>2</v>
      </c>
      <c r="D7" s="13">
        <f>SUM(B$2:B7)</f>
        <v>8</v>
      </c>
      <c r="E7" s="19">
        <f>SUM(C$2:C7)</f>
        <v>8</v>
      </c>
      <c r="F7" s="14">
        <f t="shared" si="0"/>
        <v>0</v>
      </c>
    </row>
    <row r="8" spans="1:10" x14ac:dyDescent="0.3">
      <c r="A8" s="12">
        <v>7</v>
      </c>
      <c r="B8" s="21">
        <v>0</v>
      </c>
      <c r="C8" s="18">
        <v>0</v>
      </c>
      <c r="D8" s="13">
        <f>SUM(B$2:B8)</f>
        <v>8</v>
      </c>
      <c r="E8" s="19">
        <f>SUM(C$2:C8)</f>
        <v>8</v>
      </c>
      <c r="F8" s="14">
        <f t="shared" si="0"/>
        <v>0</v>
      </c>
    </row>
    <row r="9" spans="1:10" x14ac:dyDescent="0.3">
      <c r="A9" s="12">
        <v>8</v>
      </c>
      <c r="B9" s="21">
        <v>0</v>
      </c>
      <c r="C9" s="18">
        <v>0</v>
      </c>
      <c r="D9" s="13">
        <f>SUM(B$2:B9)</f>
        <v>8</v>
      </c>
      <c r="E9" s="19">
        <f>SUM(C$2:C9)</f>
        <v>8</v>
      </c>
      <c r="F9" s="14">
        <f t="shared" si="0"/>
        <v>0</v>
      </c>
    </row>
    <row r="10" spans="1:10" x14ac:dyDescent="0.3">
      <c r="A10" s="12">
        <v>9</v>
      </c>
      <c r="B10" s="21">
        <v>3</v>
      </c>
      <c r="C10" s="18">
        <v>3</v>
      </c>
      <c r="D10" s="13">
        <f>SUM(B$2:B10)</f>
        <v>11</v>
      </c>
      <c r="E10" s="19">
        <f>SUM(C$2:C10)</f>
        <v>11</v>
      </c>
      <c r="F10" s="14">
        <f t="shared" si="0"/>
        <v>0</v>
      </c>
    </row>
    <row r="11" spans="1:10" x14ac:dyDescent="0.3">
      <c r="A11" s="12">
        <v>10</v>
      </c>
      <c r="B11" s="21">
        <v>4</v>
      </c>
      <c r="C11" s="18">
        <v>2</v>
      </c>
      <c r="D11" s="13">
        <f>SUM(B$2:B11)</f>
        <v>15</v>
      </c>
      <c r="E11" s="19">
        <f>SUM(C$2:C11)</f>
        <v>13</v>
      </c>
      <c r="F11" s="14">
        <f t="shared" si="0"/>
        <v>2</v>
      </c>
    </row>
    <row r="12" spans="1:10" x14ac:dyDescent="0.3">
      <c r="A12" s="12">
        <v>11</v>
      </c>
      <c r="B12" s="21">
        <v>0</v>
      </c>
      <c r="C12" s="18">
        <v>2</v>
      </c>
      <c r="D12" s="13">
        <f>SUM(B$2:B12)</f>
        <v>15</v>
      </c>
      <c r="E12" s="19">
        <f>SUM(C$2:C12)</f>
        <v>15</v>
      </c>
      <c r="F12" s="14">
        <f t="shared" si="0"/>
        <v>0</v>
      </c>
    </row>
    <row r="13" spans="1:10" x14ac:dyDescent="0.3">
      <c r="A13" s="12">
        <v>12</v>
      </c>
      <c r="B13" s="21">
        <v>1</v>
      </c>
      <c r="C13" s="18">
        <v>1</v>
      </c>
      <c r="D13" s="13">
        <f>SUM(B$2:B13)</f>
        <v>16</v>
      </c>
      <c r="E13" s="19">
        <f>SUM(C$2:C13)</f>
        <v>16</v>
      </c>
      <c r="F13" s="14">
        <f t="shared" si="0"/>
        <v>0</v>
      </c>
    </row>
    <row r="14" spans="1:10" x14ac:dyDescent="0.3">
      <c r="A14" s="12">
        <v>13</v>
      </c>
      <c r="B14" s="21">
        <v>3</v>
      </c>
      <c r="C14" s="18">
        <v>3</v>
      </c>
      <c r="D14" s="13">
        <f>SUM(B$2:B14)</f>
        <v>19</v>
      </c>
      <c r="E14" s="19">
        <f>SUM(C$2:C14)</f>
        <v>19</v>
      </c>
      <c r="F14" s="14">
        <f t="shared" si="0"/>
        <v>0</v>
      </c>
    </row>
    <row r="15" spans="1:10" x14ac:dyDescent="0.3">
      <c r="A15" s="12">
        <v>14</v>
      </c>
      <c r="B15" s="21">
        <v>3</v>
      </c>
      <c r="C15" s="18">
        <v>1</v>
      </c>
      <c r="D15" s="13">
        <f>SUM(B$2:B15)</f>
        <v>22</v>
      </c>
      <c r="E15" s="19">
        <f>SUM(C$2:C15)</f>
        <v>20</v>
      </c>
      <c r="F15" s="14">
        <f t="shared" si="0"/>
        <v>2</v>
      </c>
    </row>
    <row r="16" spans="1:10" x14ac:dyDescent="0.3">
      <c r="A16" s="12">
        <v>15</v>
      </c>
      <c r="B16" s="21">
        <v>2</v>
      </c>
      <c r="C16" s="18">
        <v>3</v>
      </c>
      <c r="D16" s="13">
        <f>SUM(B$2:B16)</f>
        <v>24</v>
      </c>
      <c r="E16" s="19">
        <f>SUM(C$2:C16)</f>
        <v>23</v>
      </c>
      <c r="F16" s="14">
        <f t="shared" si="0"/>
        <v>1</v>
      </c>
    </row>
    <row r="17" spans="1:6" x14ac:dyDescent="0.3">
      <c r="A17" s="12">
        <v>16</v>
      </c>
      <c r="B17" s="21">
        <v>1</v>
      </c>
      <c r="C17" s="18">
        <v>2</v>
      </c>
      <c r="D17" s="13">
        <f>SUM(B$2:B17)</f>
        <v>25</v>
      </c>
      <c r="E17" s="19">
        <f>SUM(C$2:C17)</f>
        <v>25</v>
      </c>
      <c r="F17" s="14">
        <f t="shared" si="0"/>
        <v>0</v>
      </c>
    </row>
    <row r="18" spans="1:6" x14ac:dyDescent="0.3">
      <c r="A18" s="12">
        <v>17</v>
      </c>
      <c r="B18" s="21">
        <v>6</v>
      </c>
      <c r="C18" s="18">
        <v>3</v>
      </c>
      <c r="D18" s="13">
        <f>SUM(B$2:B18)</f>
        <v>31</v>
      </c>
      <c r="E18" s="19">
        <f>SUM(C$2:C18)</f>
        <v>28</v>
      </c>
      <c r="F18" s="14">
        <f t="shared" si="0"/>
        <v>3</v>
      </c>
    </row>
    <row r="19" spans="1:6" x14ac:dyDescent="0.3">
      <c r="A19" s="12">
        <v>18</v>
      </c>
      <c r="B19" s="21">
        <v>1</v>
      </c>
      <c r="C19" s="18">
        <v>4</v>
      </c>
      <c r="D19" s="13">
        <f>SUM(B$2:B19)</f>
        <v>32</v>
      </c>
      <c r="E19" s="19">
        <f>SUM(C$2:C19)</f>
        <v>32</v>
      </c>
      <c r="F19" s="14">
        <f t="shared" si="0"/>
        <v>0</v>
      </c>
    </row>
    <row r="20" spans="1:6" x14ac:dyDescent="0.3">
      <c r="A20" s="12">
        <v>19</v>
      </c>
      <c r="B20" s="21">
        <v>2</v>
      </c>
      <c r="C20" s="18">
        <v>1</v>
      </c>
      <c r="D20" s="13">
        <f>SUM(B$2:B20)</f>
        <v>34</v>
      </c>
      <c r="E20" s="19">
        <f>SUM(C$2:C20)</f>
        <v>33</v>
      </c>
      <c r="F20" s="14">
        <f t="shared" si="0"/>
        <v>1</v>
      </c>
    </row>
    <row r="21" spans="1:6" x14ac:dyDescent="0.3">
      <c r="A21" s="12">
        <v>20</v>
      </c>
      <c r="B21" s="21">
        <v>1</v>
      </c>
      <c r="C21" s="18">
        <v>1</v>
      </c>
      <c r="D21" s="13">
        <f>SUM(B$2:B21)</f>
        <v>35</v>
      </c>
      <c r="E21" s="19">
        <f>SUM(C$2:C21)</f>
        <v>34</v>
      </c>
      <c r="F21" s="14">
        <f t="shared" si="0"/>
        <v>1</v>
      </c>
    </row>
    <row r="22" spans="1:6" x14ac:dyDescent="0.3">
      <c r="A22" s="12">
        <v>21</v>
      </c>
      <c r="B22" s="21">
        <v>2</v>
      </c>
      <c r="C22" s="18">
        <v>3</v>
      </c>
      <c r="D22" s="13">
        <f>SUM(B$2:B22)</f>
        <v>37</v>
      </c>
      <c r="E22" s="19">
        <f>SUM(C$2:C22)</f>
        <v>37</v>
      </c>
      <c r="F22" s="14">
        <f t="shared" si="0"/>
        <v>0</v>
      </c>
    </row>
    <row r="23" spans="1:6" x14ac:dyDescent="0.3">
      <c r="A23" s="12">
        <v>22</v>
      </c>
      <c r="B23" s="21">
        <v>3</v>
      </c>
      <c r="C23" s="18">
        <v>2</v>
      </c>
      <c r="D23" s="13">
        <f>SUM(B$2:B23)</f>
        <v>40</v>
      </c>
      <c r="E23" s="19">
        <f>SUM(C$2:C23)</f>
        <v>39</v>
      </c>
      <c r="F23" s="14">
        <f t="shared" si="0"/>
        <v>1</v>
      </c>
    </row>
    <row r="24" spans="1:6" x14ac:dyDescent="0.3">
      <c r="A24" s="12">
        <v>23</v>
      </c>
      <c r="B24" s="21">
        <v>3</v>
      </c>
      <c r="C24" s="18">
        <v>2</v>
      </c>
      <c r="D24" s="13">
        <f>SUM(B$2:B24)</f>
        <v>43</v>
      </c>
      <c r="E24" s="19">
        <f>SUM(C$2:C24)</f>
        <v>41</v>
      </c>
      <c r="F24" s="14">
        <f t="shared" si="0"/>
        <v>2</v>
      </c>
    </row>
    <row r="25" spans="1:6" x14ac:dyDescent="0.3">
      <c r="A25" s="12">
        <v>24</v>
      </c>
      <c r="B25" s="21">
        <v>3</v>
      </c>
      <c r="C25" s="18">
        <v>2</v>
      </c>
      <c r="D25" s="13">
        <f>SUM(B$2:B25)</f>
        <v>46</v>
      </c>
      <c r="E25" s="19">
        <f>SUM(C$2:C25)</f>
        <v>43</v>
      </c>
      <c r="F25" s="14">
        <f t="shared" si="0"/>
        <v>3</v>
      </c>
    </row>
    <row r="26" spans="1:6" x14ac:dyDescent="0.3">
      <c r="A26" s="12">
        <v>25</v>
      </c>
      <c r="B26" s="21">
        <v>3</v>
      </c>
      <c r="C26" s="18">
        <v>4</v>
      </c>
      <c r="D26" s="13">
        <f>SUM(B$2:B26)</f>
        <v>49</v>
      </c>
      <c r="E26" s="19">
        <f>SUM(C$2:C26)</f>
        <v>47</v>
      </c>
      <c r="F26" s="14">
        <f t="shared" si="0"/>
        <v>2</v>
      </c>
    </row>
    <row r="27" spans="1:6" x14ac:dyDescent="0.3">
      <c r="A27" s="12">
        <v>26</v>
      </c>
      <c r="B27" s="21">
        <v>5</v>
      </c>
      <c r="C27" s="18">
        <v>4</v>
      </c>
      <c r="D27" s="13">
        <f>SUM(B$2:B27)</f>
        <v>54</v>
      </c>
      <c r="E27" s="19">
        <f>SUM(C$2:C27)</f>
        <v>51</v>
      </c>
      <c r="F27" s="14">
        <f t="shared" si="0"/>
        <v>3</v>
      </c>
    </row>
    <row r="28" spans="1:6" x14ac:dyDescent="0.3">
      <c r="A28" s="12">
        <v>27</v>
      </c>
      <c r="B28" s="21">
        <v>4</v>
      </c>
      <c r="C28" s="18">
        <v>4</v>
      </c>
      <c r="D28" s="13">
        <f>SUM(B$2:B28)</f>
        <v>58</v>
      </c>
      <c r="E28" s="19">
        <f>SUM(C$2:C28)</f>
        <v>55</v>
      </c>
      <c r="F28" s="14">
        <f t="shared" si="0"/>
        <v>3</v>
      </c>
    </row>
    <row r="29" spans="1:6" x14ac:dyDescent="0.3">
      <c r="A29" s="12">
        <v>28</v>
      </c>
      <c r="B29" s="21">
        <v>2</v>
      </c>
      <c r="C29" s="18">
        <v>3</v>
      </c>
      <c r="D29" s="13">
        <f>SUM(B$2:B29)</f>
        <v>60</v>
      </c>
      <c r="E29" s="19">
        <f>SUM(C$2:C29)</f>
        <v>58</v>
      </c>
      <c r="F29" s="14">
        <f t="shared" si="0"/>
        <v>2</v>
      </c>
    </row>
    <row r="30" spans="1:6" x14ac:dyDescent="0.3">
      <c r="A30" s="12">
        <v>29</v>
      </c>
      <c r="B30" s="21">
        <v>1</v>
      </c>
      <c r="C30" s="18">
        <v>2</v>
      </c>
      <c r="D30" s="13">
        <f>SUM(B$2:B30)</f>
        <v>61</v>
      </c>
      <c r="E30" s="19">
        <f>SUM(C$2:C30)</f>
        <v>60</v>
      </c>
      <c r="F30" s="14">
        <f t="shared" si="0"/>
        <v>1</v>
      </c>
    </row>
    <row r="31" spans="1:6" x14ac:dyDescent="0.3">
      <c r="A31" s="12">
        <v>30</v>
      </c>
      <c r="B31" s="21">
        <v>2</v>
      </c>
      <c r="C31" s="18">
        <v>1</v>
      </c>
      <c r="D31" s="13">
        <f>SUM(B$2:B31)</f>
        <v>63</v>
      </c>
      <c r="E31" s="19">
        <f>SUM(C$2:C31)</f>
        <v>61</v>
      </c>
      <c r="F31" s="14">
        <f t="shared" si="0"/>
        <v>2</v>
      </c>
    </row>
    <row r="32" spans="1:6" x14ac:dyDescent="0.3">
      <c r="A32" s="12">
        <v>31</v>
      </c>
      <c r="B32" s="21">
        <v>2</v>
      </c>
      <c r="C32" s="18">
        <v>4</v>
      </c>
      <c r="D32" s="13">
        <f>SUM(B$2:B32)</f>
        <v>65</v>
      </c>
      <c r="E32" s="19">
        <f>SUM(C$2:C32)</f>
        <v>65</v>
      </c>
      <c r="F32" s="14">
        <f t="shared" si="0"/>
        <v>0</v>
      </c>
    </row>
    <row r="33" spans="1:8" x14ac:dyDescent="0.3">
      <c r="A33" s="12">
        <v>32</v>
      </c>
      <c r="B33" s="21">
        <v>7</v>
      </c>
      <c r="C33" s="18">
        <v>2</v>
      </c>
      <c r="D33" s="13">
        <f>SUM(B$2:B33)</f>
        <v>72</v>
      </c>
      <c r="E33" s="19">
        <f>SUM(C$2:C33)</f>
        <v>67</v>
      </c>
      <c r="F33" s="14">
        <f t="shared" si="0"/>
        <v>5</v>
      </c>
    </row>
    <row r="34" spans="1:8" x14ac:dyDescent="0.3">
      <c r="A34" s="12">
        <v>33</v>
      </c>
      <c r="B34" s="21">
        <v>0</v>
      </c>
      <c r="C34" s="18">
        <v>4</v>
      </c>
      <c r="D34" s="13">
        <f>SUM(B$2:B34)</f>
        <v>72</v>
      </c>
      <c r="E34" s="19">
        <f>SUM(C$2:C34)</f>
        <v>71</v>
      </c>
      <c r="F34" s="14">
        <f t="shared" si="0"/>
        <v>1</v>
      </c>
    </row>
    <row r="35" spans="1:8" x14ac:dyDescent="0.3">
      <c r="A35" s="12">
        <v>34</v>
      </c>
      <c r="B35" s="21">
        <v>3</v>
      </c>
      <c r="C35" s="18">
        <v>4</v>
      </c>
      <c r="D35" s="13">
        <f>SUM(B$2:B35)</f>
        <v>75</v>
      </c>
      <c r="E35" s="19">
        <f>SUM(C$2:C35)</f>
        <v>75</v>
      </c>
      <c r="F35" s="14">
        <f t="shared" si="0"/>
        <v>0</v>
      </c>
    </row>
    <row r="36" spans="1:8" x14ac:dyDescent="0.3">
      <c r="A36" s="12">
        <v>35</v>
      </c>
      <c r="B36" s="21">
        <v>1</v>
      </c>
      <c r="C36" s="18">
        <v>1</v>
      </c>
      <c r="D36" s="13">
        <f>SUM(B$2:B36)</f>
        <v>76</v>
      </c>
      <c r="E36" s="19">
        <f>SUM(C$2:C36)</f>
        <v>76</v>
      </c>
      <c r="F36" s="14">
        <f t="shared" si="0"/>
        <v>0</v>
      </c>
    </row>
    <row r="37" spans="1:8" x14ac:dyDescent="0.3">
      <c r="A37" s="12">
        <v>36</v>
      </c>
      <c r="B37" s="21">
        <v>5</v>
      </c>
      <c r="C37" s="18">
        <v>2</v>
      </c>
      <c r="D37" s="13">
        <f>SUM(B$2:B37)</f>
        <v>81</v>
      </c>
      <c r="E37" s="19">
        <f>SUM(C$2:C37)</f>
        <v>78</v>
      </c>
      <c r="F37" s="14">
        <f t="shared" si="0"/>
        <v>3</v>
      </c>
    </row>
    <row r="38" spans="1:8" x14ac:dyDescent="0.3">
      <c r="A38" s="12">
        <v>37</v>
      </c>
      <c r="B38" s="21">
        <v>2</v>
      </c>
      <c r="C38" s="18">
        <v>4</v>
      </c>
      <c r="D38" s="13">
        <f>SUM(B$2:B38)</f>
        <v>83</v>
      </c>
      <c r="E38" s="19">
        <f>SUM(C$2:C38)</f>
        <v>82</v>
      </c>
      <c r="F38" s="14">
        <f t="shared" si="0"/>
        <v>1</v>
      </c>
    </row>
    <row r="39" spans="1:8" x14ac:dyDescent="0.3">
      <c r="A39" s="12">
        <v>38</v>
      </c>
      <c r="B39" s="21">
        <v>0</v>
      </c>
      <c r="C39" s="18">
        <v>1</v>
      </c>
      <c r="D39" s="13">
        <f>SUM(B$2:B39)</f>
        <v>83</v>
      </c>
      <c r="E39" s="19">
        <f>SUM(C$2:C39)</f>
        <v>83</v>
      </c>
      <c r="F39" s="14">
        <f t="shared" si="0"/>
        <v>0</v>
      </c>
    </row>
    <row r="40" spans="1:8" x14ac:dyDescent="0.3">
      <c r="A40" s="12">
        <v>39</v>
      </c>
      <c r="B40" s="21">
        <v>5</v>
      </c>
      <c r="C40" s="18">
        <v>1</v>
      </c>
      <c r="D40" s="13">
        <f>SUM(B$2:B40)</f>
        <v>88</v>
      </c>
      <c r="E40" s="19">
        <f>SUM(C$2:C40)</f>
        <v>84</v>
      </c>
      <c r="F40" s="14">
        <f t="shared" si="0"/>
        <v>4</v>
      </c>
    </row>
    <row r="41" spans="1:8" x14ac:dyDescent="0.3">
      <c r="A41" s="12">
        <v>40</v>
      </c>
      <c r="B41" s="21">
        <v>5</v>
      </c>
      <c r="C41" s="18">
        <v>4</v>
      </c>
      <c r="D41" s="13">
        <f>SUM(B$2:B41)</f>
        <v>93</v>
      </c>
      <c r="E41" s="19">
        <f>SUM(C$2:C41)</f>
        <v>88</v>
      </c>
      <c r="F41" s="14">
        <f t="shared" si="0"/>
        <v>5</v>
      </c>
    </row>
    <row r="42" spans="1:8" x14ac:dyDescent="0.3">
      <c r="A42" s="12">
        <v>41</v>
      </c>
      <c r="B42" s="21">
        <v>0</v>
      </c>
      <c r="C42" s="18">
        <v>4</v>
      </c>
      <c r="D42" s="13">
        <f>SUM(B$2:B42)</f>
        <v>93</v>
      </c>
      <c r="E42" s="19">
        <f>SUM(C$2:C42)</f>
        <v>92</v>
      </c>
      <c r="F42" s="14">
        <f t="shared" si="0"/>
        <v>1</v>
      </c>
    </row>
    <row r="43" spans="1:8" ht="17.25" thickBot="1" x14ac:dyDescent="0.35">
      <c r="A43" s="15">
        <v>42</v>
      </c>
      <c r="B43" s="22">
        <v>6</v>
      </c>
      <c r="C43" s="18">
        <v>5</v>
      </c>
      <c r="D43" s="16">
        <f>SUM(B$2:B43)</f>
        <v>99</v>
      </c>
      <c r="E43" s="20">
        <f>SUM(C$2:C43)</f>
        <v>97</v>
      </c>
      <c r="F43" s="17">
        <f t="shared" si="0"/>
        <v>2</v>
      </c>
    </row>
    <row r="44" spans="1:8" x14ac:dyDescent="0.3">
      <c r="D44" s="28"/>
      <c r="E44" s="28"/>
      <c r="F44" s="28"/>
    </row>
    <row r="45" spans="1:8" x14ac:dyDescent="0.3">
      <c r="A45" s="6" t="s">
        <v>45</v>
      </c>
      <c r="F45" s="6" t="s">
        <v>54</v>
      </c>
      <c r="G45" s="29" t="str">
        <f>IFERROR(#REF!/C45," ")</f>
        <v xml:space="preserve"> </v>
      </c>
    </row>
    <row r="46" spans="1:8" x14ac:dyDescent="0.3">
      <c r="A46" s="7" t="s">
        <v>2</v>
      </c>
      <c r="B46" s="30">
        <f>AVERAGE(C2:C43)</f>
        <v>2.3095238095238093</v>
      </c>
      <c r="C46" s="5" t="str">
        <f ca="1">_xlfn.FORMULATEXT(B46)</f>
        <v>=AVERAGE(C2:C43)</v>
      </c>
      <c r="F46" s="30">
        <f>AVERAGE(F2:F43)</f>
        <v>1.3095238095238095</v>
      </c>
      <c r="G46" s="29" t="str">
        <f ca="1">IFERROR(#REF!/C46," ")</f>
        <v xml:space="preserve"> </v>
      </c>
      <c r="H46" s="30"/>
    </row>
    <row r="47" spans="1:8" x14ac:dyDescent="0.3">
      <c r="A47" s="7" t="s">
        <v>50</v>
      </c>
      <c r="B47" s="7">
        <f>MIN(C2:C43)</f>
        <v>0</v>
      </c>
      <c r="C47" s="5" t="str">
        <f t="shared" ref="C47:C52" ca="1" si="1">_xlfn.FORMULATEXT(B47)</f>
        <v>=MIN(C2:C43)</v>
      </c>
      <c r="F47" s="7">
        <f>MIN(F2:F43)</f>
        <v>0</v>
      </c>
      <c r="G47" s="29" t="str">
        <f ca="1">IFERROR(#REF!/C47," ")</f>
        <v xml:space="preserve"> </v>
      </c>
      <c r="H47" s="30"/>
    </row>
    <row r="48" spans="1:8" x14ac:dyDescent="0.3">
      <c r="A48" s="7" t="s">
        <v>49</v>
      </c>
      <c r="B48" s="7">
        <f>MAX(C2:C43)</f>
        <v>5</v>
      </c>
      <c r="C48" s="5" t="str">
        <f t="shared" ca="1" si="1"/>
        <v>=MAX(C2:C43)</v>
      </c>
      <c r="F48" s="7">
        <f>MAX(F2:F43)</f>
        <v>5</v>
      </c>
      <c r="G48" s="29" t="str">
        <f ca="1">IFERROR(#REF!/C48," ")</f>
        <v xml:space="preserve"> </v>
      </c>
      <c r="H48" s="30"/>
    </row>
    <row r="49" spans="1:8" x14ac:dyDescent="0.3">
      <c r="A49" s="7" t="s">
        <v>51</v>
      </c>
      <c r="B49" s="30">
        <f>_xlfn.STDEV.S(C2:C43)</f>
        <v>1.3157228420074858</v>
      </c>
      <c r="C49" s="5" t="str">
        <f t="shared" ca="1" si="1"/>
        <v>=STDEV.S(C2:C43)</v>
      </c>
      <c r="F49" s="30">
        <f>_xlfn.STDEV.S(F2:F43)</f>
        <v>1.3878935651554005</v>
      </c>
      <c r="G49" s="29" t="str">
        <f ca="1">IFERROR(#REF!/C49," ")</f>
        <v xml:space="preserve"> </v>
      </c>
      <c r="H49" s="30"/>
    </row>
    <row r="50" spans="1:8" x14ac:dyDescent="0.3">
      <c r="A50" s="7" t="s">
        <v>52</v>
      </c>
      <c r="B50" s="30">
        <f>B49/B46</f>
        <v>0.56969442643623103</v>
      </c>
      <c r="C50" s="5" t="str">
        <f t="shared" ca="1" si="1"/>
        <v>=B49/B46</v>
      </c>
      <c r="F50" s="30">
        <f>F49/F46</f>
        <v>1.0598459952095787</v>
      </c>
      <c r="G50" s="29" t="str">
        <f ca="1">IFERROR(#REF!/C50," ")</f>
        <v xml:space="preserve"> </v>
      </c>
      <c r="H50" s="30"/>
    </row>
    <row r="51" spans="1:8" x14ac:dyDescent="0.3">
      <c r="A51" s="7" t="s">
        <v>9</v>
      </c>
      <c r="B51" s="7">
        <f>COUNT(C2:C43)</f>
        <v>42</v>
      </c>
      <c r="C51" s="5" t="str">
        <f t="shared" ca="1" si="1"/>
        <v>=COUNT(C2:C43)</v>
      </c>
      <c r="F51" s="7">
        <f>COUNT(F2:F43)</f>
        <v>42</v>
      </c>
      <c r="G51" s="29" t="str">
        <f ca="1">IFERROR(#REF!/C51," ")</f>
        <v xml:space="preserve"> </v>
      </c>
      <c r="H51" s="7"/>
    </row>
    <row r="52" spans="1:8" x14ac:dyDescent="0.3">
      <c r="A52" s="7" t="s">
        <v>53</v>
      </c>
      <c r="B52" s="30">
        <f>_xlfn.CONFIDENCE.NORM(0.5,B49,B51)</f>
        <v>0.13693520730599945</v>
      </c>
      <c r="C52" s="5" t="str">
        <f t="shared" ca="1" si="1"/>
        <v>=CONFIDENCE.NORM(0.5,B49,B51)</v>
      </c>
      <c r="F52" s="30">
        <f>_xlfn.CONFIDENCE.NORM(0.5,F49,F51)</f>
        <v>0.14444644950698221</v>
      </c>
      <c r="G52" s="29" t="str">
        <f ca="1">IFERROR(#REF!/C52," ")</f>
        <v xml:space="preserve"> </v>
      </c>
      <c r="H52" s="30"/>
    </row>
    <row r="54" spans="1:8" x14ac:dyDescent="0.3">
      <c r="D54" s="36"/>
      <c r="E54" s="30"/>
      <c r="F54" s="36"/>
    </row>
    <row r="55" spans="1:8" x14ac:dyDescent="0.3">
      <c r="D55" s="36"/>
      <c r="E55" s="7"/>
      <c r="F55" s="36"/>
    </row>
  </sheetData>
  <conditionalFormatting sqref="C2:C43">
    <cfRule type="cellIs" dxfId="1" priority="3" operator="equal">
      <formula>$I$2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9" workbookViewId="0">
      <selection activeCell="A43" sqref="A43:C50"/>
    </sheetView>
  </sheetViews>
  <sheetFormatPr defaultRowHeight="16.5" x14ac:dyDescent="0.3"/>
  <cols>
    <col min="1" max="3" width="9.140625" style="5"/>
    <col min="4" max="4" width="18.140625" style="5" bestFit="1" customWidth="1"/>
    <col min="5" max="8" width="9.140625" style="5"/>
    <col min="9" max="9" width="10.5703125" style="5" customWidth="1"/>
    <col min="10" max="16384" width="9.140625" style="5"/>
  </cols>
  <sheetData>
    <row r="1" spans="1:7" ht="17.25" thickBot="1" x14ac:dyDescent="0.35">
      <c r="A1" s="5">
        <v>1</v>
      </c>
      <c r="B1" s="5">
        <v>0.433</v>
      </c>
      <c r="D1" s="5" t="s">
        <v>36</v>
      </c>
    </row>
    <row r="2" spans="1:7" ht="17.25" thickBot="1" x14ac:dyDescent="0.35">
      <c r="A2" s="5">
        <v>2</v>
      </c>
      <c r="B2" s="5">
        <v>0.27200000000000002</v>
      </c>
      <c r="D2" s="41" t="s">
        <v>2</v>
      </c>
      <c r="E2" s="42">
        <f>AVERAGE($B$1:$B$42)</f>
        <v>0.51269047619047603</v>
      </c>
      <c r="F2" s="36" t="s">
        <v>39</v>
      </c>
      <c r="G2" s="43">
        <f>'3. Capacity'!$B$46/'4.1.UStation1'!E2</f>
        <v>4.5047136952584417</v>
      </c>
    </row>
    <row r="3" spans="1:7" x14ac:dyDescent="0.3">
      <c r="A3" s="5">
        <v>3</v>
      </c>
      <c r="B3" s="5">
        <v>0.39800000000000002</v>
      </c>
      <c r="D3" s="44" t="s">
        <v>3</v>
      </c>
      <c r="E3" s="45">
        <f>E5/SQRT(E9)</f>
        <v>4.4304595683934266E-2</v>
      </c>
    </row>
    <row r="4" spans="1:7" x14ac:dyDescent="0.3">
      <c r="A4" s="5">
        <v>4</v>
      </c>
      <c r="B4" s="5">
        <v>0</v>
      </c>
      <c r="D4" s="44" t="s">
        <v>4</v>
      </c>
      <c r="E4" s="45">
        <f>MEDIAN($B$1:$B$42)</f>
        <v>0.45250000000000001</v>
      </c>
    </row>
    <row r="5" spans="1:7" x14ac:dyDescent="0.3">
      <c r="A5" s="5">
        <v>5</v>
      </c>
      <c r="B5" s="5">
        <v>0.33</v>
      </c>
      <c r="D5" s="44" t="s">
        <v>5</v>
      </c>
      <c r="E5" s="45">
        <f>_xlfn.STDEV.S($B$1:$B$42)</f>
        <v>0.28712659637537802</v>
      </c>
    </row>
    <row r="6" spans="1:7" x14ac:dyDescent="0.3">
      <c r="A6" s="5">
        <v>6</v>
      </c>
      <c r="B6" s="5">
        <v>0.33200000000000002</v>
      </c>
      <c r="D6" s="44" t="s">
        <v>6</v>
      </c>
      <c r="E6" s="45">
        <f>E8-E7</f>
        <v>1</v>
      </c>
    </row>
    <row r="7" spans="1:7" x14ac:dyDescent="0.3">
      <c r="A7" s="5">
        <v>7</v>
      </c>
      <c r="B7" s="5">
        <v>0</v>
      </c>
      <c r="D7" s="44" t="s">
        <v>7</v>
      </c>
      <c r="E7" s="45">
        <f>MIN($B$1:$B$42)</f>
        <v>0</v>
      </c>
    </row>
    <row r="8" spans="1:7" x14ac:dyDescent="0.3">
      <c r="A8" s="5">
        <v>8</v>
      </c>
      <c r="B8" s="5">
        <v>0</v>
      </c>
      <c r="D8" s="44" t="s">
        <v>8</v>
      </c>
      <c r="E8" s="45">
        <f>MAX($B$1:$B$42)</f>
        <v>1</v>
      </c>
    </row>
    <row r="9" spans="1:7" ht="17.25" thickBot="1" x14ac:dyDescent="0.35">
      <c r="A9" s="5">
        <v>9</v>
      </c>
      <c r="B9" s="5">
        <v>0.66200000000000003</v>
      </c>
      <c r="D9" s="46" t="s">
        <v>9</v>
      </c>
      <c r="E9" s="47">
        <f>COUNT($B$1:$B$42)</f>
        <v>42</v>
      </c>
    </row>
    <row r="10" spans="1:7" x14ac:dyDescent="0.3">
      <c r="A10" s="5">
        <v>10</v>
      </c>
      <c r="B10" s="5">
        <v>0.57499999999999996</v>
      </c>
    </row>
    <row r="11" spans="1:7" x14ac:dyDescent="0.3">
      <c r="A11" s="5">
        <v>11</v>
      </c>
      <c r="B11" s="5">
        <v>0.308</v>
      </c>
    </row>
    <row r="12" spans="1:7" x14ac:dyDescent="0.3">
      <c r="A12" s="5">
        <v>12</v>
      </c>
      <c r="B12" s="5">
        <v>0.221</v>
      </c>
    </row>
    <row r="13" spans="1:7" x14ac:dyDescent="0.3">
      <c r="A13" s="5">
        <v>13</v>
      </c>
      <c r="B13" s="5">
        <v>0.66200000000000003</v>
      </c>
    </row>
    <row r="14" spans="1:7" hidden="1" x14ac:dyDescent="0.3">
      <c r="A14" s="5">
        <v>14</v>
      </c>
      <c r="B14" s="5">
        <v>0.66200000000000003</v>
      </c>
    </row>
    <row r="15" spans="1:7" hidden="1" x14ac:dyDescent="0.3">
      <c r="A15" s="5">
        <v>15</v>
      </c>
      <c r="B15" s="5">
        <v>0.34499999999999997</v>
      </c>
    </row>
    <row r="16" spans="1:7" hidden="1" x14ac:dyDescent="0.3">
      <c r="A16" s="5">
        <v>16</v>
      </c>
      <c r="B16" s="5">
        <v>0.318</v>
      </c>
    </row>
    <row r="17" spans="1:2" hidden="1" x14ac:dyDescent="0.3">
      <c r="A17" s="5">
        <v>17</v>
      </c>
      <c r="B17" s="5">
        <v>0.91</v>
      </c>
    </row>
    <row r="18" spans="1:2" hidden="1" x14ac:dyDescent="0.3">
      <c r="A18" s="5">
        <v>18</v>
      </c>
      <c r="B18" s="5">
        <v>0.63500000000000001</v>
      </c>
    </row>
    <row r="19" spans="1:2" hidden="1" x14ac:dyDescent="0.3">
      <c r="A19" s="5">
        <v>19</v>
      </c>
      <c r="B19" s="5">
        <v>0.442</v>
      </c>
    </row>
    <row r="20" spans="1:2" hidden="1" x14ac:dyDescent="0.3">
      <c r="A20" s="5">
        <v>20</v>
      </c>
      <c r="B20" s="5">
        <v>0.221</v>
      </c>
    </row>
    <row r="21" spans="1:2" hidden="1" x14ac:dyDescent="0.3">
      <c r="A21" s="5">
        <v>21</v>
      </c>
      <c r="B21" s="5">
        <v>0.442</v>
      </c>
    </row>
    <row r="22" spans="1:2" hidden="1" x14ac:dyDescent="0.3">
      <c r="A22" s="5">
        <v>22</v>
      </c>
      <c r="B22" s="5">
        <v>0.66200000000000003</v>
      </c>
    </row>
    <row r="23" spans="1:2" hidden="1" x14ac:dyDescent="0.3">
      <c r="A23" s="5">
        <v>23</v>
      </c>
      <c r="B23" s="5">
        <v>0.33700000000000002</v>
      </c>
    </row>
    <row r="24" spans="1:2" hidden="1" x14ac:dyDescent="0.3">
      <c r="A24" s="5">
        <v>24</v>
      </c>
      <c r="B24" s="5">
        <v>0.84099999999999997</v>
      </c>
    </row>
    <row r="25" spans="1:2" hidden="1" x14ac:dyDescent="0.3">
      <c r="A25" s="5">
        <v>25</v>
      </c>
      <c r="B25" s="5">
        <v>0.80700000000000005</v>
      </c>
    </row>
    <row r="26" spans="1:2" hidden="1" x14ac:dyDescent="0.3">
      <c r="A26" s="5">
        <v>26</v>
      </c>
      <c r="B26" s="5">
        <v>0.63400000000000001</v>
      </c>
    </row>
    <row r="27" spans="1:2" hidden="1" x14ac:dyDescent="0.3">
      <c r="A27" s="5">
        <v>27</v>
      </c>
      <c r="B27" s="5">
        <v>1</v>
      </c>
    </row>
    <row r="28" spans="1:2" hidden="1" x14ac:dyDescent="0.3">
      <c r="A28" s="5">
        <v>28</v>
      </c>
      <c r="B28" s="5">
        <v>0.79800000000000004</v>
      </c>
    </row>
    <row r="29" spans="1:2" hidden="1" x14ac:dyDescent="0.3">
      <c r="A29" s="5">
        <v>29</v>
      </c>
      <c r="B29" s="5">
        <v>0.221</v>
      </c>
    </row>
    <row r="30" spans="1:2" hidden="1" x14ac:dyDescent="0.3">
      <c r="A30" s="5">
        <v>30</v>
      </c>
      <c r="B30" s="5">
        <v>0.42</v>
      </c>
    </row>
    <row r="31" spans="1:2" hidden="1" x14ac:dyDescent="0.3">
      <c r="A31" s="5">
        <v>31</v>
      </c>
      <c r="B31" s="5">
        <v>0.46300000000000002</v>
      </c>
    </row>
    <row r="32" spans="1:2" hidden="1" x14ac:dyDescent="0.3">
      <c r="A32" s="5">
        <v>32</v>
      </c>
      <c r="B32" s="5">
        <v>0.67600000000000005</v>
      </c>
    </row>
    <row r="33" spans="1:2" hidden="1" x14ac:dyDescent="0.3">
      <c r="A33" s="5">
        <v>33</v>
      </c>
      <c r="B33" s="5">
        <v>0.87</v>
      </c>
    </row>
    <row r="34" spans="1:2" hidden="1" x14ac:dyDescent="0.3">
      <c r="A34" s="5">
        <v>34</v>
      </c>
      <c r="B34" s="5">
        <v>0.66200000000000003</v>
      </c>
    </row>
    <row r="35" spans="1:2" hidden="1" x14ac:dyDescent="0.3">
      <c r="A35" s="5">
        <v>35</v>
      </c>
      <c r="B35" s="5">
        <v>0.221</v>
      </c>
    </row>
    <row r="36" spans="1:2" hidden="1" x14ac:dyDescent="0.3">
      <c r="A36" s="5">
        <v>36</v>
      </c>
      <c r="B36" s="5">
        <v>0.64700000000000002</v>
      </c>
    </row>
    <row r="37" spans="1:2" hidden="1" x14ac:dyDescent="0.3">
      <c r="A37" s="5">
        <v>37</v>
      </c>
      <c r="B37" s="5">
        <v>0.89800000000000002</v>
      </c>
    </row>
    <row r="38" spans="1:2" hidden="1" x14ac:dyDescent="0.3">
      <c r="A38" s="5">
        <v>38</v>
      </c>
      <c r="B38" s="5">
        <v>0</v>
      </c>
    </row>
    <row r="39" spans="1:2" hidden="1" x14ac:dyDescent="0.3">
      <c r="A39" s="5">
        <v>39</v>
      </c>
      <c r="B39" s="5">
        <v>0.436</v>
      </c>
    </row>
    <row r="40" spans="1:2" x14ac:dyDescent="0.3">
      <c r="A40" s="5">
        <v>40</v>
      </c>
      <c r="B40" s="5">
        <v>1</v>
      </c>
    </row>
    <row r="41" spans="1:2" x14ac:dyDescent="0.3">
      <c r="A41" s="5">
        <v>41</v>
      </c>
      <c r="B41" s="5">
        <v>0.77200000000000002</v>
      </c>
    </row>
    <row r="42" spans="1:2" x14ac:dyDescent="0.3">
      <c r="A42" s="5">
        <v>42</v>
      </c>
      <c r="B42" s="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7" workbookViewId="0">
      <selection activeCell="A43" sqref="A43:B50"/>
    </sheetView>
  </sheetViews>
  <sheetFormatPr defaultRowHeight="16.5" x14ac:dyDescent="0.3"/>
  <cols>
    <col min="1" max="3" width="9.140625" style="5"/>
    <col min="4" max="4" width="18.140625" style="5" bestFit="1" customWidth="1"/>
    <col min="5" max="8" width="9.140625" style="5"/>
    <col min="9" max="9" width="10.5703125" style="5" customWidth="1"/>
    <col min="10" max="16384" width="9.140625" style="5"/>
  </cols>
  <sheetData>
    <row r="1" spans="1:7" ht="17.25" thickBot="1" x14ac:dyDescent="0.35">
      <c r="A1" s="5">
        <v>1</v>
      </c>
      <c r="B1" s="5">
        <v>7.9000000000000001E-2</v>
      </c>
      <c r="D1" s="5" t="s">
        <v>42</v>
      </c>
    </row>
    <row r="2" spans="1:7" ht="17.25" thickBot="1" x14ac:dyDescent="0.35">
      <c r="A2" s="5">
        <v>2</v>
      </c>
      <c r="B2" s="5">
        <v>0.158</v>
      </c>
      <c r="D2" s="41" t="s">
        <v>2</v>
      </c>
      <c r="E2" s="42">
        <f>AVERAGE($B$1:$B$42)</f>
        <v>0.18278571428571425</v>
      </c>
      <c r="F2" s="36" t="s">
        <v>40</v>
      </c>
      <c r="G2" s="43">
        <f>'3. Capacity'!$B$46/E2</f>
        <v>12.635143936433504</v>
      </c>
    </row>
    <row r="3" spans="1:7" x14ac:dyDescent="0.3">
      <c r="A3" s="5">
        <v>3</v>
      </c>
      <c r="B3" s="5">
        <v>0.106</v>
      </c>
      <c r="D3" s="44" t="s">
        <v>3</v>
      </c>
      <c r="E3" s="45">
        <f>E5/SQRT(E9)</f>
        <v>1.5918802960817324E-2</v>
      </c>
    </row>
    <row r="4" spans="1:7" x14ac:dyDescent="0.3">
      <c r="A4" s="5">
        <v>4</v>
      </c>
      <c r="B4" s="5">
        <v>5.1999999999999998E-2</v>
      </c>
      <c r="D4" s="44" t="s">
        <v>4</v>
      </c>
      <c r="E4" s="45">
        <f>MEDIAN($B$1:$B$42)</f>
        <v>0.158</v>
      </c>
    </row>
    <row r="5" spans="1:7" x14ac:dyDescent="0.3">
      <c r="A5" s="5">
        <v>5</v>
      </c>
      <c r="B5" s="5">
        <v>7.9000000000000001E-2</v>
      </c>
      <c r="D5" s="44" t="s">
        <v>5</v>
      </c>
      <c r="E5" s="45">
        <f>_xlfn.STDEV.S($B$1:$B$42)</f>
        <v>0.10316563421810437</v>
      </c>
    </row>
    <row r="6" spans="1:7" x14ac:dyDescent="0.3">
      <c r="A6" s="5">
        <v>6</v>
      </c>
      <c r="B6" s="5">
        <v>0.158</v>
      </c>
      <c r="D6" s="44" t="s">
        <v>6</v>
      </c>
      <c r="E6" s="45">
        <f>E8-E7</f>
        <v>0.38500000000000001</v>
      </c>
    </row>
    <row r="7" spans="1:7" x14ac:dyDescent="0.3">
      <c r="A7" s="5">
        <v>7</v>
      </c>
      <c r="B7" s="5">
        <v>0</v>
      </c>
      <c r="D7" s="44" t="s">
        <v>7</v>
      </c>
      <c r="E7" s="45">
        <f>MIN($B$1:$B$42)</f>
        <v>0</v>
      </c>
    </row>
    <row r="8" spans="1:7" x14ac:dyDescent="0.3">
      <c r="A8" s="5">
        <v>8</v>
      </c>
      <c r="B8" s="5">
        <v>0</v>
      </c>
      <c r="D8" s="44" t="s">
        <v>8</v>
      </c>
      <c r="E8" s="45">
        <f>MAX($B$1:$B$42)</f>
        <v>0.38500000000000001</v>
      </c>
    </row>
    <row r="9" spans="1:7" ht="17.25" thickBot="1" x14ac:dyDescent="0.35">
      <c r="A9" s="5">
        <v>9</v>
      </c>
      <c r="B9" s="5">
        <v>0.23799999999999999</v>
      </c>
      <c r="D9" s="46" t="s">
        <v>9</v>
      </c>
      <c r="E9" s="47">
        <f>COUNT($B$1:$B$42)</f>
        <v>42</v>
      </c>
    </row>
    <row r="10" spans="1:7" x14ac:dyDescent="0.3">
      <c r="A10" s="5">
        <v>10</v>
      </c>
      <c r="B10" s="5">
        <v>0.158</v>
      </c>
    </row>
    <row r="11" spans="1:7" x14ac:dyDescent="0.3">
      <c r="A11" s="5">
        <v>11</v>
      </c>
      <c r="B11" s="5">
        <v>0.158</v>
      </c>
    </row>
    <row r="12" spans="1:7" x14ac:dyDescent="0.3">
      <c r="A12" s="5">
        <v>12</v>
      </c>
      <c r="B12" s="5">
        <v>7.9000000000000001E-2</v>
      </c>
    </row>
    <row r="13" spans="1:7" x14ac:dyDescent="0.3">
      <c r="A13" s="5">
        <v>13</v>
      </c>
      <c r="B13" s="5">
        <v>0.23799999999999999</v>
      </c>
    </row>
    <row r="14" spans="1:7" hidden="1" x14ac:dyDescent="0.3">
      <c r="A14" s="5">
        <v>14</v>
      </c>
      <c r="B14" s="5">
        <v>0.1</v>
      </c>
    </row>
    <row r="15" spans="1:7" hidden="1" x14ac:dyDescent="0.3">
      <c r="A15" s="5">
        <v>15</v>
      </c>
      <c r="B15" s="5">
        <v>0.217</v>
      </c>
    </row>
    <row r="16" spans="1:7" hidden="1" x14ac:dyDescent="0.3">
      <c r="A16" s="5">
        <v>16</v>
      </c>
      <c r="B16" s="5">
        <v>0.158</v>
      </c>
    </row>
    <row r="17" spans="1:2" hidden="1" x14ac:dyDescent="0.3">
      <c r="A17" s="5">
        <v>17</v>
      </c>
      <c r="B17" s="5">
        <v>0.25800000000000001</v>
      </c>
    </row>
    <row r="18" spans="1:2" hidden="1" x14ac:dyDescent="0.3">
      <c r="A18" s="5">
        <v>18</v>
      </c>
      <c r="B18" s="5">
        <v>0.29599999999999999</v>
      </c>
    </row>
    <row r="19" spans="1:2" hidden="1" x14ac:dyDescent="0.3">
      <c r="A19" s="5">
        <v>19</v>
      </c>
      <c r="B19" s="5">
        <v>0.115</v>
      </c>
    </row>
    <row r="20" spans="1:2" hidden="1" x14ac:dyDescent="0.3">
      <c r="A20" s="5">
        <v>20</v>
      </c>
      <c r="B20" s="5">
        <v>8.5999999999999993E-2</v>
      </c>
    </row>
    <row r="21" spans="1:2" hidden="1" x14ac:dyDescent="0.3">
      <c r="A21" s="5">
        <v>21</v>
      </c>
      <c r="B21" s="5">
        <v>0.19400000000000001</v>
      </c>
    </row>
    <row r="22" spans="1:2" hidden="1" x14ac:dyDescent="0.3">
      <c r="A22" s="5">
        <v>22</v>
      </c>
      <c r="B22" s="5">
        <v>0.17399999999999999</v>
      </c>
    </row>
    <row r="23" spans="1:2" hidden="1" x14ac:dyDescent="0.3">
      <c r="A23" s="5">
        <v>23</v>
      </c>
      <c r="B23" s="5">
        <v>0.14299999999999999</v>
      </c>
    </row>
    <row r="24" spans="1:2" hidden="1" x14ac:dyDescent="0.3">
      <c r="A24" s="5">
        <v>24</v>
      </c>
      <c r="B24" s="5">
        <v>0.24099999999999999</v>
      </c>
    </row>
    <row r="25" spans="1:2" hidden="1" x14ac:dyDescent="0.3">
      <c r="A25" s="5">
        <v>25</v>
      </c>
      <c r="B25" s="5">
        <v>0.255</v>
      </c>
    </row>
    <row r="26" spans="1:2" hidden="1" x14ac:dyDescent="0.3">
      <c r="A26" s="5">
        <v>26</v>
      </c>
      <c r="B26" s="5">
        <v>0.29599999999999999</v>
      </c>
    </row>
    <row r="27" spans="1:2" hidden="1" x14ac:dyDescent="0.3">
      <c r="A27" s="5">
        <v>27</v>
      </c>
      <c r="B27" s="5">
        <v>0.33700000000000002</v>
      </c>
    </row>
    <row r="28" spans="1:2" hidden="1" x14ac:dyDescent="0.3">
      <c r="A28" s="5">
        <v>28</v>
      </c>
      <c r="B28" s="5">
        <v>0.27300000000000002</v>
      </c>
    </row>
    <row r="29" spans="1:2" hidden="1" x14ac:dyDescent="0.3">
      <c r="A29" s="5">
        <v>29</v>
      </c>
      <c r="B29" s="5">
        <v>0.123</v>
      </c>
    </row>
    <row r="30" spans="1:2" hidden="1" x14ac:dyDescent="0.3">
      <c r="A30" s="5">
        <v>30</v>
      </c>
      <c r="B30" s="5">
        <v>7.9000000000000001E-2</v>
      </c>
    </row>
    <row r="31" spans="1:2" hidden="1" x14ac:dyDescent="0.3">
      <c r="A31" s="5">
        <v>31</v>
      </c>
      <c r="B31" s="5">
        <v>0.29599999999999999</v>
      </c>
    </row>
    <row r="32" spans="1:2" hidden="1" x14ac:dyDescent="0.3">
      <c r="A32" s="5">
        <v>32</v>
      </c>
      <c r="B32" s="5">
        <v>0.17199999999999999</v>
      </c>
    </row>
    <row r="33" spans="1:2" hidden="1" x14ac:dyDescent="0.3">
      <c r="A33" s="5">
        <v>33</v>
      </c>
      <c r="B33" s="5">
        <v>0.34699999999999998</v>
      </c>
    </row>
    <row r="34" spans="1:2" hidden="1" x14ac:dyDescent="0.3">
      <c r="A34" s="5">
        <v>34</v>
      </c>
      <c r="B34" s="5">
        <v>0.27300000000000002</v>
      </c>
    </row>
    <row r="35" spans="1:2" hidden="1" x14ac:dyDescent="0.3">
      <c r="A35" s="5">
        <v>35</v>
      </c>
      <c r="B35" s="5">
        <v>7.9000000000000001E-2</v>
      </c>
    </row>
    <row r="36" spans="1:2" hidden="1" x14ac:dyDescent="0.3">
      <c r="A36" s="5">
        <v>36</v>
      </c>
      <c r="B36" s="5">
        <v>0.158</v>
      </c>
    </row>
    <row r="37" spans="1:2" hidden="1" x14ac:dyDescent="0.3">
      <c r="A37" s="5">
        <v>37</v>
      </c>
      <c r="B37" s="5">
        <v>0.33800000000000002</v>
      </c>
    </row>
    <row r="38" spans="1:2" hidden="1" x14ac:dyDescent="0.3">
      <c r="A38" s="5">
        <v>38</v>
      </c>
      <c r="B38" s="5">
        <v>5.8000000000000003E-2</v>
      </c>
    </row>
    <row r="39" spans="1:2" hidden="1" x14ac:dyDescent="0.3">
      <c r="A39" s="5">
        <v>39</v>
      </c>
      <c r="B39" s="5">
        <v>7.9000000000000001E-2</v>
      </c>
    </row>
    <row r="40" spans="1:2" x14ac:dyDescent="0.3">
      <c r="A40" s="5">
        <v>40</v>
      </c>
      <c r="B40" s="5">
        <v>0.38500000000000001</v>
      </c>
    </row>
    <row r="41" spans="1:2" x14ac:dyDescent="0.3">
      <c r="A41" s="5">
        <v>41</v>
      </c>
      <c r="B41" s="5">
        <v>0.26900000000000002</v>
      </c>
    </row>
    <row r="42" spans="1:2" x14ac:dyDescent="0.3">
      <c r="A42" s="5">
        <v>42</v>
      </c>
      <c r="B42" s="5">
        <v>0.375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7" workbookViewId="0">
      <selection activeCell="G41" sqref="G41"/>
    </sheetView>
  </sheetViews>
  <sheetFormatPr defaultRowHeight="16.5" x14ac:dyDescent="0.3"/>
  <cols>
    <col min="1" max="3" width="9.140625" style="5"/>
    <col min="4" max="4" width="18.140625" style="5" bestFit="1" customWidth="1"/>
    <col min="5" max="8" width="9.140625" style="5"/>
    <col min="9" max="9" width="10.5703125" style="5" customWidth="1"/>
    <col min="10" max="16384" width="9.140625" style="5"/>
  </cols>
  <sheetData>
    <row r="1" spans="1:7" ht="17.25" thickBot="1" x14ac:dyDescent="0.35">
      <c r="A1" s="5">
        <v>1</v>
      </c>
      <c r="B1" s="5">
        <v>1.9E-2</v>
      </c>
      <c r="D1" s="5" t="s">
        <v>43</v>
      </c>
    </row>
    <row r="2" spans="1:7" ht="17.25" thickBot="1" x14ac:dyDescent="0.35">
      <c r="A2" s="5">
        <v>2</v>
      </c>
      <c r="B2" s="5">
        <v>0.108</v>
      </c>
      <c r="D2" s="41" t="s">
        <v>2</v>
      </c>
      <c r="E2" s="42">
        <f>AVERAGE($B$1:$B$42)</f>
        <v>0.20619047619047615</v>
      </c>
      <c r="F2" s="36" t="s">
        <v>41</v>
      </c>
      <c r="G2" s="43">
        <f>'3. Capacity'!$B$46/E2</f>
        <v>11.20092378752887</v>
      </c>
    </row>
    <row r="3" spans="1:7" x14ac:dyDescent="0.3">
      <c r="A3" s="5">
        <v>3</v>
      </c>
      <c r="B3" s="5">
        <v>0.16500000000000001</v>
      </c>
      <c r="D3" s="44" t="s">
        <v>3</v>
      </c>
      <c r="E3" s="45">
        <f>E5/SQRT(E9)</f>
        <v>2.4731502152454989E-2</v>
      </c>
    </row>
    <row r="4" spans="1:7" x14ac:dyDescent="0.3">
      <c r="A4" s="5">
        <v>4</v>
      </c>
      <c r="B4" s="5">
        <v>0</v>
      </c>
      <c r="D4" s="44" t="s">
        <v>4</v>
      </c>
      <c r="E4" s="45">
        <f>MEDIAN($B$1:$B$42)</f>
        <v>0.15200000000000002</v>
      </c>
    </row>
    <row r="5" spans="1:7" x14ac:dyDescent="0.3">
      <c r="A5" s="5">
        <v>5</v>
      </c>
      <c r="B5" s="5">
        <v>0.06</v>
      </c>
      <c r="D5" s="44" t="s">
        <v>5</v>
      </c>
      <c r="E5" s="45">
        <f>_xlfn.STDEV.S($B$1:$B$42)</f>
        <v>0.16027845253217665</v>
      </c>
    </row>
    <row r="6" spans="1:7" x14ac:dyDescent="0.3">
      <c r="A6" s="5">
        <v>6</v>
      </c>
      <c r="B6" s="5">
        <v>1.2999999999999999E-2</v>
      </c>
      <c r="D6" s="44" t="s">
        <v>6</v>
      </c>
      <c r="E6" s="45">
        <f>E8-E7</f>
        <v>0.69899999999999995</v>
      </c>
    </row>
    <row r="7" spans="1:7" x14ac:dyDescent="0.3">
      <c r="A7" s="5">
        <v>7</v>
      </c>
      <c r="B7" s="5">
        <v>0</v>
      </c>
      <c r="D7" s="44" t="s">
        <v>7</v>
      </c>
      <c r="E7" s="45">
        <f>MIN($B$1:$B$42)</f>
        <v>0</v>
      </c>
    </row>
    <row r="8" spans="1:7" x14ac:dyDescent="0.3">
      <c r="A8" s="5">
        <v>8</v>
      </c>
      <c r="B8" s="5">
        <v>0</v>
      </c>
      <c r="D8" s="44" t="s">
        <v>8</v>
      </c>
      <c r="E8" s="45">
        <f>MAX($B$1:$B$42)</f>
        <v>0.69899999999999995</v>
      </c>
    </row>
    <row r="9" spans="1:7" ht="17.25" thickBot="1" x14ac:dyDescent="0.35">
      <c r="A9" s="5">
        <v>9</v>
      </c>
      <c r="B9" s="5">
        <v>0.36799999999999999</v>
      </c>
      <c r="D9" s="46" t="s">
        <v>9</v>
      </c>
      <c r="E9" s="47">
        <f>COUNT($B$1:$B$42)</f>
        <v>42</v>
      </c>
    </row>
    <row r="10" spans="1:7" x14ac:dyDescent="0.3">
      <c r="A10" s="5">
        <v>10</v>
      </c>
      <c r="B10" s="5">
        <v>0.11899999999999999</v>
      </c>
    </row>
    <row r="11" spans="1:7" x14ac:dyDescent="0.3">
      <c r="A11" s="5">
        <v>11</v>
      </c>
      <c r="B11" s="5">
        <v>4.8000000000000001E-2</v>
      </c>
    </row>
    <row r="12" spans="1:7" x14ac:dyDescent="0.3">
      <c r="A12" s="5">
        <v>12</v>
      </c>
      <c r="B12" s="5">
        <v>0.03</v>
      </c>
    </row>
    <row r="13" spans="1:7" x14ac:dyDescent="0.3">
      <c r="A13" s="5">
        <v>13</v>
      </c>
      <c r="B13" s="5">
        <v>0.29599999999999999</v>
      </c>
    </row>
    <row r="14" spans="1:7" hidden="1" x14ac:dyDescent="0.3">
      <c r="A14" s="5">
        <v>14</v>
      </c>
      <c r="B14" s="5">
        <v>0.45400000000000001</v>
      </c>
    </row>
    <row r="15" spans="1:7" hidden="1" x14ac:dyDescent="0.3">
      <c r="A15" s="5">
        <v>15</v>
      </c>
      <c r="B15" s="5">
        <v>0.24</v>
      </c>
    </row>
    <row r="16" spans="1:7" hidden="1" x14ac:dyDescent="0.3">
      <c r="A16" s="5">
        <v>16</v>
      </c>
      <c r="B16" s="5">
        <v>0.13100000000000001</v>
      </c>
    </row>
    <row r="17" spans="1:2" hidden="1" x14ac:dyDescent="0.3">
      <c r="A17" s="5">
        <v>17</v>
      </c>
      <c r="B17" s="5">
        <v>0.42699999999999999</v>
      </c>
    </row>
    <row r="18" spans="1:2" hidden="1" x14ac:dyDescent="0.3">
      <c r="A18" s="5">
        <v>18</v>
      </c>
      <c r="B18" s="5">
        <v>0.254</v>
      </c>
    </row>
    <row r="19" spans="1:2" hidden="1" x14ac:dyDescent="0.3">
      <c r="A19" s="5">
        <v>19</v>
      </c>
      <c r="B19" s="5">
        <v>8.2000000000000003E-2</v>
      </c>
    </row>
    <row r="20" spans="1:2" hidden="1" x14ac:dyDescent="0.3">
      <c r="A20" s="5">
        <v>20</v>
      </c>
      <c r="B20" s="5">
        <v>7.9000000000000001E-2</v>
      </c>
    </row>
    <row r="21" spans="1:2" hidden="1" x14ac:dyDescent="0.3">
      <c r="A21" s="5">
        <v>21</v>
      </c>
      <c r="B21" s="5">
        <v>9.6000000000000002E-2</v>
      </c>
    </row>
    <row r="22" spans="1:2" hidden="1" x14ac:dyDescent="0.3">
      <c r="A22" s="5">
        <v>22</v>
      </c>
      <c r="B22" s="5">
        <v>0.13</v>
      </c>
    </row>
    <row r="23" spans="1:2" hidden="1" x14ac:dyDescent="0.3">
      <c r="A23" s="5">
        <v>23</v>
      </c>
      <c r="B23" s="5">
        <v>0.17399999999999999</v>
      </c>
    </row>
    <row r="24" spans="1:2" hidden="1" x14ac:dyDescent="0.3">
      <c r="A24" s="5">
        <v>24</v>
      </c>
      <c r="B24" s="5">
        <v>0.30599999999999999</v>
      </c>
    </row>
    <row r="25" spans="1:2" hidden="1" x14ac:dyDescent="0.3">
      <c r="A25" s="5">
        <v>25</v>
      </c>
      <c r="B25" s="5">
        <v>0.22</v>
      </c>
    </row>
    <row r="26" spans="1:2" hidden="1" x14ac:dyDescent="0.3">
      <c r="A26" s="5">
        <v>26</v>
      </c>
      <c r="B26" s="5">
        <v>0.38900000000000001</v>
      </c>
    </row>
    <row r="27" spans="1:2" hidden="1" x14ac:dyDescent="0.3">
      <c r="A27" s="5">
        <v>27</v>
      </c>
      <c r="B27" s="5">
        <v>0.35599999999999998</v>
      </c>
    </row>
    <row r="28" spans="1:2" hidden="1" x14ac:dyDescent="0.3">
      <c r="A28" s="5">
        <v>28</v>
      </c>
      <c r="B28" s="5">
        <v>0.69899999999999995</v>
      </c>
    </row>
    <row r="29" spans="1:2" hidden="1" x14ac:dyDescent="0.3">
      <c r="A29" s="5">
        <v>29</v>
      </c>
      <c r="B29" s="5">
        <v>7.6999999999999999E-2</v>
      </c>
    </row>
    <row r="30" spans="1:2" hidden="1" x14ac:dyDescent="0.3">
      <c r="A30" s="5">
        <v>30</v>
      </c>
      <c r="B30" s="5">
        <v>0.192</v>
      </c>
    </row>
    <row r="31" spans="1:2" hidden="1" x14ac:dyDescent="0.3">
      <c r="A31" s="5">
        <v>31</v>
      </c>
      <c r="B31" s="5">
        <v>0.105</v>
      </c>
    </row>
    <row r="32" spans="1:2" hidden="1" x14ac:dyDescent="0.3">
      <c r="A32" s="5">
        <v>32</v>
      </c>
      <c r="B32" s="5">
        <v>0.35399999999999998</v>
      </c>
    </row>
    <row r="33" spans="1:2" hidden="1" x14ac:dyDescent="0.3">
      <c r="A33" s="5">
        <v>33</v>
      </c>
      <c r="B33" s="5">
        <v>0.36199999999999999</v>
      </c>
    </row>
    <row r="34" spans="1:2" hidden="1" x14ac:dyDescent="0.3">
      <c r="A34" s="5">
        <v>34</v>
      </c>
      <c r="B34" s="5">
        <v>0.35199999999999998</v>
      </c>
    </row>
    <row r="35" spans="1:2" hidden="1" x14ac:dyDescent="0.3">
      <c r="A35" s="5">
        <v>35</v>
      </c>
      <c r="B35" s="5">
        <v>9.8000000000000004E-2</v>
      </c>
    </row>
    <row r="36" spans="1:2" hidden="1" x14ac:dyDescent="0.3">
      <c r="A36" s="5">
        <v>36</v>
      </c>
      <c r="B36" s="5">
        <v>0.41199999999999998</v>
      </c>
    </row>
    <row r="37" spans="1:2" hidden="1" x14ac:dyDescent="0.3">
      <c r="A37" s="5">
        <v>37</v>
      </c>
      <c r="B37" s="5">
        <v>0.35299999999999998</v>
      </c>
    </row>
    <row r="38" spans="1:2" hidden="1" x14ac:dyDescent="0.3">
      <c r="A38" s="5">
        <v>38</v>
      </c>
      <c r="B38" s="5">
        <v>0.104</v>
      </c>
    </row>
    <row r="39" spans="1:2" hidden="1" x14ac:dyDescent="0.3">
      <c r="A39" s="5">
        <v>39</v>
      </c>
      <c r="B39" s="5">
        <v>0.11899999999999999</v>
      </c>
    </row>
    <row r="40" spans="1:2" x14ac:dyDescent="0.3">
      <c r="A40" s="5">
        <v>40</v>
      </c>
      <c r="B40" s="5">
        <v>0.34399999999999997</v>
      </c>
    </row>
    <row r="41" spans="1:2" x14ac:dyDescent="0.3">
      <c r="A41" s="5">
        <v>41</v>
      </c>
      <c r="B41" s="5">
        <v>0.38600000000000001</v>
      </c>
    </row>
    <row r="42" spans="1:2" x14ac:dyDescent="0.3">
      <c r="A42" s="5">
        <v>42</v>
      </c>
      <c r="B42" s="5">
        <v>0.13900000000000001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sqref="A1:XFD1048576"/>
    </sheetView>
  </sheetViews>
  <sheetFormatPr defaultRowHeight="16.5" x14ac:dyDescent="0.3"/>
  <cols>
    <col min="1" max="3" width="9.140625" style="5"/>
    <col min="4" max="4" width="18.140625" style="5" bestFit="1" customWidth="1"/>
    <col min="5" max="8" width="9.140625" style="5"/>
    <col min="9" max="9" width="10.5703125" style="5" customWidth="1"/>
    <col min="10" max="16384" width="9.140625" style="5"/>
  </cols>
  <sheetData>
    <row r="1" spans="1:7" ht="17.25" thickBot="1" x14ac:dyDescent="0.35">
      <c r="A1" s="5" t="s">
        <v>38</v>
      </c>
    </row>
    <row r="2" spans="1:7" ht="17.25" thickBot="1" x14ac:dyDescent="0.35">
      <c r="A2" s="5" t="s">
        <v>0</v>
      </c>
      <c r="B2" s="5" t="s">
        <v>37</v>
      </c>
      <c r="D2" s="41"/>
      <c r="E2" s="42"/>
      <c r="F2" s="36"/>
      <c r="G2" s="43"/>
    </row>
    <row r="3" spans="1:7" x14ac:dyDescent="0.3">
      <c r="A3" s="5">
        <v>1</v>
      </c>
      <c r="B3" s="5">
        <v>0.31900000000000001</v>
      </c>
      <c r="D3" s="44">
        <f>AVERAGE(B3:B52)</f>
        <v>0.48630000000000012</v>
      </c>
      <c r="E3" s="45"/>
    </row>
    <row r="4" spans="1:7" x14ac:dyDescent="0.3">
      <c r="A4" s="5">
        <v>2</v>
      </c>
      <c r="B4" s="5">
        <v>0.35399999999999998</v>
      </c>
      <c r="D4" s="44"/>
      <c r="E4" s="45"/>
    </row>
    <row r="5" spans="1:7" x14ac:dyDescent="0.3">
      <c r="A5" s="5">
        <v>3</v>
      </c>
      <c r="B5" s="5">
        <v>0.442</v>
      </c>
      <c r="D5" s="44"/>
      <c r="E5" s="45"/>
    </row>
    <row r="6" spans="1:7" x14ac:dyDescent="0.3">
      <c r="A6" s="5">
        <v>4</v>
      </c>
      <c r="B6" s="5">
        <v>0.32300000000000001</v>
      </c>
      <c r="D6" s="44"/>
      <c r="E6" s="45"/>
    </row>
    <row r="7" spans="1:7" x14ac:dyDescent="0.3">
      <c r="A7" s="5">
        <v>5</v>
      </c>
      <c r="B7" s="5">
        <v>0.36</v>
      </c>
      <c r="D7" s="44"/>
      <c r="E7" s="45"/>
    </row>
    <row r="8" spans="1:7" x14ac:dyDescent="0.3">
      <c r="A8" s="5">
        <v>6</v>
      </c>
      <c r="B8" s="5">
        <v>0.30599999999999999</v>
      </c>
      <c r="D8" s="44"/>
      <c r="E8" s="45"/>
    </row>
    <row r="9" spans="1:7" ht="17.25" thickBot="1" x14ac:dyDescent="0.35">
      <c r="A9" s="5">
        <v>7</v>
      </c>
      <c r="B9" s="5">
        <v>0</v>
      </c>
      <c r="D9" s="46"/>
      <c r="E9" s="47"/>
    </row>
    <row r="10" spans="1:7" x14ac:dyDescent="0.3">
      <c r="A10" s="5">
        <v>8</v>
      </c>
      <c r="B10" s="5">
        <v>0</v>
      </c>
    </row>
    <row r="11" spans="1:7" x14ac:dyDescent="0.3">
      <c r="A11" s="5">
        <v>9</v>
      </c>
      <c r="B11" s="5">
        <v>0.51200000000000001</v>
      </c>
    </row>
    <row r="12" spans="1:7" x14ac:dyDescent="0.3">
      <c r="A12" s="5">
        <v>10</v>
      </c>
      <c r="B12" s="5">
        <v>0.35899999999999999</v>
      </c>
    </row>
    <row r="13" spans="1:7" x14ac:dyDescent="0.3">
      <c r="A13" s="5">
        <v>11</v>
      </c>
      <c r="B13" s="5">
        <v>0.41699999999999998</v>
      </c>
    </row>
    <row r="14" spans="1:7" hidden="1" x14ac:dyDescent="0.3">
      <c r="A14" s="5">
        <v>12</v>
      </c>
      <c r="B14" s="5">
        <v>0.33</v>
      </c>
    </row>
    <row r="15" spans="1:7" hidden="1" x14ac:dyDescent="0.3">
      <c r="A15" s="5">
        <v>13</v>
      </c>
      <c r="B15" s="5">
        <v>0.45200000000000001</v>
      </c>
    </row>
    <row r="16" spans="1:7" hidden="1" x14ac:dyDescent="0.3">
      <c r="A16" s="5">
        <v>14</v>
      </c>
      <c r="B16" s="5">
        <v>0.44800000000000001</v>
      </c>
    </row>
    <row r="17" spans="1:2" hidden="1" x14ac:dyDescent="0.3">
      <c r="A17" s="5">
        <v>15</v>
      </c>
      <c r="B17" s="5">
        <v>0.50900000000000001</v>
      </c>
    </row>
    <row r="18" spans="1:2" hidden="1" x14ac:dyDescent="0.3">
      <c r="A18" s="5">
        <v>16</v>
      </c>
      <c r="B18" s="5">
        <v>0.36499999999999999</v>
      </c>
    </row>
    <row r="19" spans="1:2" hidden="1" x14ac:dyDescent="0.3">
      <c r="A19" s="5">
        <v>17</v>
      </c>
      <c r="B19" s="5">
        <v>0.48499999999999999</v>
      </c>
    </row>
    <row r="20" spans="1:2" hidden="1" x14ac:dyDescent="0.3">
      <c r="A20" s="5">
        <v>18</v>
      </c>
      <c r="B20" s="5">
        <v>0.63</v>
      </c>
    </row>
    <row r="21" spans="1:2" hidden="1" x14ac:dyDescent="0.3">
      <c r="A21" s="5">
        <v>19</v>
      </c>
      <c r="B21" s="5">
        <v>0.34100000000000003</v>
      </c>
    </row>
    <row r="22" spans="1:2" hidden="1" x14ac:dyDescent="0.3">
      <c r="A22" s="5">
        <v>20</v>
      </c>
      <c r="B22" s="5">
        <v>0.34100000000000003</v>
      </c>
    </row>
    <row r="23" spans="1:2" hidden="1" x14ac:dyDescent="0.3">
      <c r="A23" s="5">
        <v>21</v>
      </c>
      <c r="B23" s="5">
        <v>0.35799999999999998</v>
      </c>
    </row>
    <row r="24" spans="1:2" hidden="1" x14ac:dyDescent="0.3">
      <c r="A24" s="5">
        <v>22</v>
      </c>
      <c r="B24" s="5">
        <v>0.36499999999999999</v>
      </c>
    </row>
    <row r="25" spans="1:2" hidden="1" x14ac:dyDescent="0.3">
      <c r="A25" s="5">
        <v>23</v>
      </c>
      <c r="B25" s="5">
        <v>0.41099999999999998</v>
      </c>
    </row>
    <row r="26" spans="1:2" hidden="1" x14ac:dyDescent="0.3">
      <c r="A26" s="5">
        <v>24</v>
      </c>
      <c r="B26" s="5">
        <v>0.38800000000000001</v>
      </c>
    </row>
    <row r="27" spans="1:2" hidden="1" x14ac:dyDescent="0.3">
      <c r="A27" s="5">
        <v>25</v>
      </c>
      <c r="B27" s="5">
        <v>0.41299999999999998</v>
      </c>
    </row>
    <row r="28" spans="1:2" hidden="1" x14ac:dyDescent="0.3">
      <c r="A28" s="5">
        <v>26</v>
      </c>
      <c r="B28" s="5">
        <v>0.55600000000000005</v>
      </c>
    </row>
    <row r="29" spans="1:2" hidden="1" x14ac:dyDescent="0.3">
      <c r="A29" s="5">
        <v>27</v>
      </c>
      <c r="B29" s="5">
        <v>0.65300000000000002</v>
      </c>
    </row>
    <row r="30" spans="1:2" hidden="1" x14ac:dyDescent="0.3">
      <c r="A30" s="5">
        <v>28</v>
      </c>
      <c r="B30" s="5">
        <v>1.0900000000000001</v>
      </c>
    </row>
    <row r="31" spans="1:2" hidden="1" x14ac:dyDescent="0.3">
      <c r="A31" s="5">
        <v>29</v>
      </c>
      <c r="B31" s="5">
        <v>0.46500000000000002</v>
      </c>
    </row>
    <row r="32" spans="1:2" hidden="1" x14ac:dyDescent="0.3">
      <c r="A32" s="5">
        <v>30</v>
      </c>
      <c r="B32" s="5">
        <v>0.34</v>
      </c>
    </row>
    <row r="33" spans="1:2" hidden="1" x14ac:dyDescent="0.3">
      <c r="A33" s="5">
        <v>31</v>
      </c>
      <c r="B33" s="5">
        <v>0.47299999999999998</v>
      </c>
    </row>
    <row r="34" spans="1:2" hidden="1" x14ac:dyDescent="0.3">
      <c r="A34" s="5">
        <v>32</v>
      </c>
      <c r="B34" s="5">
        <v>0.61599999999999999</v>
      </c>
    </row>
    <row r="35" spans="1:2" hidden="1" x14ac:dyDescent="0.3">
      <c r="A35" s="5">
        <v>33</v>
      </c>
      <c r="B35" s="5">
        <v>0.77100000000000002</v>
      </c>
    </row>
    <row r="36" spans="1:2" hidden="1" x14ac:dyDescent="0.3">
      <c r="A36" s="5">
        <v>34</v>
      </c>
      <c r="B36" s="5">
        <v>0.67400000000000004</v>
      </c>
    </row>
    <row r="37" spans="1:2" hidden="1" x14ac:dyDescent="0.3">
      <c r="A37" s="5">
        <v>35</v>
      </c>
      <c r="B37" s="5">
        <v>0.39800000000000002</v>
      </c>
    </row>
    <row r="38" spans="1:2" hidden="1" x14ac:dyDescent="0.3">
      <c r="A38" s="5">
        <v>36</v>
      </c>
      <c r="B38" s="5">
        <v>0.50700000000000001</v>
      </c>
    </row>
    <row r="39" spans="1:2" hidden="1" x14ac:dyDescent="0.3">
      <c r="A39" s="5">
        <v>37</v>
      </c>
      <c r="B39" s="5">
        <v>0.45400000000000001</v>
      </c>
    </row>
    <row r="40" spans="1:2" x14ac:dyDescent="0.3">
      <c r="A40" s="5">
        <v>38</v>
      </c>
      <c r="B40" s="5">
        <v>0.443</v>
      </c>
    </row>
    <row r="41" spans="1:2" x14ac:dyDescent="0.3">
      <c r="A41" s="5">
        <v>39</v>
      </c>
      <c r="B41" s="5">
        <v>0.41899999999999998</v>
      </c>
    </row>
    <row r="42" spans="1:2" x14ac:dyDescent="0.3">
      <c r="A42" s="5">
        <v>40</v>
      </c>
      <c r="B42" s="5">
        <v>0.63700000000000001</v>
      </c>
    </row>
    <row r="43" spans="1:2" x14ac:dyDescent="0.3">
      <c r="A43" s="5">
        <v>41</v>
      </c>
      <c r="B43" s="5">
        <v>0.97399999999999998</v>
      </c>
    </row>
    <row r="44" spans="1:2" x14ac:dyDescent="0.3">
      <c r="A44" s="5">
        <v>42</v>
      </c>
      <c r="B44" s="5">
        <v>0.60499999999999998</v>
      </c>
    </row>
    <row r="45" spans="1:2" x14ac:dyDescent="0.3">
      <c r="A45" s="5">
        <v>43</v>
      </c>
      <c r="B45" s="5">
        <v>0.73899999999999999</v>
      </c>
    </row>
    <row r="46" spans="1:2" x14ac:dyDescent="0.3">
      <c r="A46" s="5">
        <v>44</v>
      </c>
      <c r="B46" s="5">
        <v>0.67</v>
      </c>
    </row>
    <row r="47" spans="1:2" x14ac:dyDescent="0.3">
      <c r="A47" s="5">
        <v>45</v>
      </c>
      <c r="B47" s="5">
        <v>0.90200000000000002</v>
      </c>
    </row>
    <row r="48" spans="1:2" x14ac:dyDescent="0.3">
      <c r="A48" s="5">
        <v>46</v>
      </c>
      <c r="B48" s="5">
        <v>0.59</v>
      </c>
    </row>
    <row r="49" spans="1:2" x14ac:dyDescent="0.3">
      <c r="A49" s="5">
        <v>47</v>
      </c>
      <c r="B49" s="5">
        <v>0.53400000000000003</v>
      </c>
    </row>
    <row r="50" spans="1:2" x14ac:dyDescent="0.3">
      <c r="A50" s="5">
        <v>48</v>
      </c>
      <c r="B50" s="5">
        <v>0.86599999999999999</v>
      </c>
    </row>
    <row r="51" spans="1:2" x14ac:dyDescent="0.3">
      <c r="A51" s="5">
        <v>49</v>
      </c>
      <c r="B51" s="5">
        <v>0.33300000000000002</v>
      </c>
    </row>
    <row r="52" spans="1:2" x14ac:dyDescent="0.3">
      <c r="A52" s="5">
        <v>50</v>
      </c>
      <c r="B52" s="5">
        <v>0.378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topLeftCell="A3" workbookViewId="0">
      <selection activeCell="I14" sqref="I14"/>
    </sheetView>
  </sheetViews>
  <sheetFormatPr defaultRowHeight="15" x14ac:dyDescent="0.25"/>
  <cols>
    <col min="2" max="2" width="7.7109375" bestFit="1" customWidth="1"/>
    <col min="3" max="4" width="4.5703125" bestFit="1" customWidth="1"/>
    <col min="5" max="5" width="5.28515625" bestFit="1" customWidth="1"/>
    <col min="6" max="6" width="7.42578125" bestFit="1" customWidth="1"/>
  </cols>
  <sheetData>
    <row r="1" spans="1:12" x14ac:dyDescent="0.25">
      <c r="A1" t="s">
        <v>0</v>
      </c>
      <c r="B1" t="s">
        <v>32</v>
      </c>
      <c r="C1" s="62" t="s">
        <v>33</v>
      </c>
      <c r="D1" s="62" t="s">
        <v>34</v>
      </c>
      <c r="E1" s="62" t="s">
        <v>35</v>
      </c>
      <c r="F1" s="62" t="s">
        <v>51</v>
      </c>
      <c r="G1" s="62" t="s">
        <v>80</v>
      </c>
      <c r="H1" s="62" t="s">
        <v>81</v>
      </c>
      <c r="I1" s="62" t="s">
        <v>82</v>
      </c>
      <c r="J1">
        <v>0.17565716034076265</v>
      </c>
    </row>
    <row r="2" spans="1:12" x14ac:dyDescent="0.25">
      <c r="C2" s="62"/>
      <c r="D2" s="62"/>
      <c r="E2" s="62"/>
      <c r="F2" s="62"/>
      <c r="J2">
        <v>0.17499999999999999</v>
      </c>
    </row>
    <row r="3" spans="1:12" x14ac:dyDescent="0.25">
      <c r="A3">
        <v>1</v>
      </c>
      <c r="B3">
        <v>2</v>
      </c>
      <c r="C3" s="61">
        <v>2</v>
      </c>
      <c r="D3" s="61">
        <f>ABS(B3-C3)</f>
        <v>0</v>
      </c>
      <c r="E3" s="61">
        <f>AVERAGE($D$3:D3)</f>
        <v>0</v>
      </c>
      <c r="F3" s="61">
        <f>1.25*E3</f>
        <v>0</v>
      </c>
      <c r="G3" s="61">
        <f>C3+2*F3</f>
        <v>2</v>
      </c>
      <c r="H3" s="61">
        <f>MAX(C3-2*F3,0)</f>
        <v>2</v>
      </c>
      <c r="J3">
        <v>1E-3</v>
      </c>
    </row>
    <row r="4" spans="1:12" x14ac:dyDescent="0.25">
      <c r="A4">
        <v>2</v>
      </c>
      <c r="B4">
        <v>2</v>
      </c>
      <c r="C4" s="61">
        <f>$J$1*B3+(1-$J$1)*C3</f>
        <v>2</v>
      </c>
      <c r="D4" s="61">
        <f>ABS(B4-C4)</f>
        <v>0</v>
      </c>
      <c r="E4" s="61">
        <f>AVERAGE($D$3:D4)</f>
        <v>0</v>
      </c>
      <c r="F4" s="61">
        <f t="shared" ref="F4:F67" si="0">1.25*E4</f>
        <v>0</v>
      </c>
      <c r="G4" s="61">
        <f>C4+2*F4</f>
        <v>2</v>
      </c>
      <c r="H4" s="61">
        <f t="shared" ref="H4:H67" si="1">MAX(C4-2*F4,0)</f>
        <v>2</v>
      </c>
      <c r="K4" s="63">
        <f>E270</f>
        <v>1.2998207161241244</v>
      </c>
      <c r="L4" t="s">
        <v>35</v>
      </c>
    </row>
    <row r="5" spans="1:12" x14ac:dyDescent="0.25">
      <c r="A5">
        <v>3</v>
      </c>
      <c r="B5">
        <v>1</v>
      </c>
      <c r="C5" s="61">
        <f>$J$1*B4+(1-$J$1)*C4</f>
        <v>2</v>
      </c>
      <c r="D5" s="61">
        <f>ABS(B5-C5)</f>
        <v>1</v>
      </c>
      <c r="E5" s="61">
        <f>AVERAGE($D$3:D5)</f>
        <v>0.33333333333333331</v>
      </c>
      <c r="F5" s="61">
        <f t="shared" si="0"/>
        <v>0.41666666666666663</v>
      </c>
      <c r="G5" s="61">
        <f t="shared" ref="G5:G68" si="2">C5+2*F5</f>
        <v>2.833333333333333</v>
      </c>
      <c r="H5" s="61">
        <f t="shared" si="1"/>
        <v>1.1666666666666667</v>
      </c>
      <c r="J5">
        <f>J2</f>
        <v>0.17499999999999999</v>
      </c>
      <c r="K5">
        <f t="dataTable" ref="K5:K15" dt2D="0" dtr="0" r1="J1"/>
        <v>1.2998212356764536</v>
      </c>
    </row>
    <row r="6" spans="1:12" x14ac:dyDescent="0.25">
      <c r="A6">
        <v>4</v>
      </c>
      <c r="B6">
        <v>0</v>
      </c>
      <c r="C6" s="61">
        <f>$J$1*B5+(1-$J$1)*C5</f>
        <v>1.8243428396592374</v>
      </c>
      <c r="D6" s="61">
        <f>ABS(B6-C6)</f>
        <v>1.8243428396592374</v>
      </c>
      <c r="E6" s="61">
        <f>AVERAGE($D$3:D6)</f>
        <v>0.70608570991480935</v>
      </c>
      <c r="F6" s="61">
        <f t="shared" si="0"/>
        <v>0.88260713739351171</v>
      </c>
      <c r="G6" s="61">
        <f t="shared" si="2"/>
        <v>3.5895571144462606</v>
      </c>
      <c r="H6" s="61">
        <f t="shared" si="1"/>
        <v>5.9128564872213962E-2</v>
      </c>
      <c r="J6">
        <f>J5+$J$3</f>
        <v>0.17599999999999999</v>
      </c>
      <c r="K6">
        <v>1.2998208572231769</v>
      </c>
    </row>
    <row r="7" spans="1:12" x14ac:dyDescent="0.25">
      <c r="A7">
        <v>5</v>
      </c>
      <c r="B7">
        <v>2</v>
      </c>
      <c r="C7" s="61">
        <f>$J$1*B6+(1-$J$1)*C6</f>
        <v>1.5038839569566926</v>
      </c>
      <c r="D7" s="61">
        <f>ABS(B7-C7)</f>
        <v>0.49611604304330736</v>
      </c>
      <c r="E7" s="61">
        <f>AVERAGE($D$3:D7)</f>
        <v>0.66409177654050899</v>
      </c>
      <c r="F7" s="61">
        <f t="shared" si="0"/>
        <v>0.8301147206756363</v>
      </c>
      <c r="G7" s="61">
        <f t="shared" si="2"/>
        <v>3.1641133983079652</v>
      </c>
      <c r="H7" s="61">
        <f t="shared" si="1"/>
        <v>0</v>
      </c>
      <c r="J7">
        <f t="shared" ref="J7:J15" si="3">J6+$J$3</f>
        <v>0.17699999999999999</v>
      </c>
      <c r="K7">
        <v>1.2998228756170991</v>
      </c>
    </row>
    <row r="8" spans="1:12" x14ac:dyDescent="0.25">
      <c r="A8">
        <v>6</v>
      </c>
      <c r="B8">
        <v>1</v>
      </c>
      <c r="C8" s="61">
        <f>$J$1*B7+(1-$J$1)*C7</f>
        <v>1.5910302922771755</v>
      </c>
      <c r="D8" s="61">
        <f>ABS(B8-C8)</f>
        <v>0.59103029227717552</v>
      </c>
      <c r="E8" s="61">
        <f>AVERAGE($D$3:D8)</f>
        <v>0.65191486249662001</v>
      </c>
      <c r="F8" s="61">
        <f t="shared" si="0"/>
        <v>0.81489357812077501</v>
      </c>
      <c r="G8" s="61">
        <f t="shared" si="2"/>
        <v>3.2208174485187255</v>
      </c>
      <c r="H8" s="61">
        <f t="shared" si="1"/>
        <v>0</v>
      </c>
      <c r="J8">
        <f t="shared" si="3"/>
        <v>0.17799999999999999</v>
      </c>
      <c r="K8">
        <v>1.2998272741595605</v>
      </c>
    </row>
    <row r="9" spans="1:12" x14ac:dyDescent="0.25">
      <c r="A9">
        <v>7</v>
      </c>
      <c r="B9">
        <v>0</v>
      </c>
      <c r="C9" s="61">
        <f>$J$1*B8+(1-$J$1)*C8</f>
        <v>1.4872115894603959</v>
      </c>
      <c r="D9" s="61">
        <f>ABS(B9-C9)</f>
        <v>1.4872115894603959</v>
      </c>
      <c r="E9" s="61">
        <f>AVERAGE($D$3:D9)</f>
        <v>0.77124296634858802</v>
      </c>
      <c r="F9" s="61">
        <f t="shared" si="0"/>
        <v>0.96405370793573497</v>
      </c>
      <c r="G9" s="61">
        <f t="shared" si="2"/>
        <v>3.4153190053318658</v>
      </c>
      <c r="H9" s="61">
        <f t="shared" si="1"/>
        <v>0</v>
      </c>
      <c r="J9">
        <f t="shared" si="3"/>
        <v>0.17899999999999999</v>
      </c>
      <c r="K9">
        <v>1.2998340361632985</v>
      </c>
    </row>
    <row r="10" spans="1:12" x14ac:dyDescent="0.25">
      <c r="A10">
        <v>8</v>
      </c>
      <c r="B10">
        <v>0</v>
      </c>
      <c r="C10" s="61">
        <f>$J$1*B9+(1-$J$1)*C9</f>
        <v>1.2259722248299108</v>
      </c>
      <c r="D10" s="61">
        <f>ABS(B10-C10)</f>
        <v>1.2259722248299108</v>
      </c>
      <c r="E10" s="61">
        <f>AVERAGE($D$3:D10)</f>
        <v>0.82808412365875339</v>
      </c>
      <c r="F10" s="61">
        <f t="shared" si="0"/>
        <v>1.0351051545734418</v>
      </c>
      <c r="G10" s="61">
        <f t="shared" si="2"/>
        <v>3.2961825339767943</v>
      </c>
      <c r="H10" s="61">
        <f t="shared" si="1"/>
        <v>0</v>
      </c>
      <c r="J10">
        <f t="shared" si="3"/>
        <v>0.18</v>
      </c>
      <c r="K10">
        <v>1.2998431449568966</v>
      </c>
    </row>
    <row r="11" spans="1:12" x14ac:dyDescent="0.25">
      <c r="A11">
        <v>9</v>
      </c>
      <c r="B11">
        <v>3</v>
      </c>
      <c r="C11" s="61">
        <f>$J$1*B10+(1-$J$1)*C10</f>
        <v>1.0106214251596417</v>
      </c>
      <c r="D11" s="61">
        <f>ABS(B11-C11)</f>
        <v>1.9893785748403583</v>
      </c>
      <c r="E11" s="61">
        <f>AVERAGE($D$3:D11)</f>
        <v>0.95711684045670942</v>
      </c>
      <c r="F11" s="61">
        <f t="shared" si="0"/>
        <v>1.1963960505708868</v>
      </c>
      <c r="G11" s="61">
        <f t="shared" si="2"/>
        <v>3.4034135263014154</v>
      </c>
      <c r="H11" s="61">
        <f t="shared" si="1"/>
        <v>0</v>
      </c>
      <c r="J11">
        <f t="shared" si="3"/>
        <v>0.18099999999999999</v>
      </c>
      <c r="K11">
        <v>1.2998545838890392</v>
      </c>
    </row>
    <row r="12" spans="1:12" x14ac:dyDescent="0.25">
      <c r="A12">
        <v>10</v>
      </c>
      <c r="B12">
        <v>4</v>
      </c>
      <c r="C12" s="61">
        <f>$J$1*B11+(1-$J$1)*C11</f>
        <v>1.3600700164588524</v>
      </c>
      <c r="D12" s="61">
        <f>ABS(B12-C12)</f>
        <v>2.6399299835411476</v>
      </c>
      <c r="E12" s="61">
        <f>AVERAGE($D$3:D12)</f>
        <v>1.1253981547651533</v>
      </c>
      <c r="F12" s="61">
        <f t="shared" si="0"/>
        <v>1.4067476934564416</v>
      </c>
      <c r="G12" s="61">
        <f t="shared" si="2"/>
        <v>4.173565403371736</v>
      </c>
      <c r="H12" s="61">
        <f t="shared" si="1"/>
        <v>0</v>
      </c>
      <c r="J12">
        <f t="shared" si="3"/>
        <v>0.182</v>
      </c>
      <c r="K12">
        <v>1.2998683363325645</v>
      </c>
    </row>
    <row r="13" spans="1:12" x14ac:dyDescent="0.25">
      <c r="A13">
        <v>11</v>
      </c>
      <c r="B13">
        <v>0</v>
      </c>
      <c r="C13" s="61">
        <f>$J$1*B12+(1-$J$1)*C12</f>
        <v>1.8237926208661266</v>
      </c>
      <c r="D13" s="61">
        <f>ABS(B13-C13)</f>
        <v>1.8237926208661266</v>
      </c>
      <c r="E13" s="61">
        <f>AVERAGE($D$3:D13)</f>
        <v>1.1888885607743327</v>
      </c>
      <c r="F13" s="61">
        <f t="shared" si="0"/>
        <v>1.4861107009679158</v>
      </c>
      <c r="G13" s="61">
        <f t="shared" si="2"/>
        <v>4.7960140228019581</v>
      </c>
      <c r="H13" s="61">
        <f t="shared" si="1"/>
        <v>0</v>
      </c>
      <c r="J13">
        <f t="shared" si="3"/>
        <v>0.183</v>
      </c>
      <c r="K13">
        <v>1.2998843856883406</v>
      </c>
    </row>
    <row r="14" spans="1:12" x14ac:dyDescent="0.25">
      <c r="A14">
        <v>12</v>
      </c>
      <c r="B14">
        <v>1</v>
      </c>
      <c r="C14" s="61">
        <f>$J$1*B13+(1-$J$1)*C13</f>
        <v>1.5034303880343458</v>
      </c>
      <c r="D14" s="61">
        <f>ABS(B14-C14)</f>
        <v>0.50343038803434581</v>
      </c>
      <c r="E14" s="61">
        <f>AVERAGE($D$3:D14)</f>
        <v>1.1317670463793339</v>
      </c>
      <c r="F14" s="61">
        <f t="shared" si="0"/>
        <v>1.4147088079741674</v>
      </c>
      <c r="G14" s="61">
        <f t="shared" si="2"/>
        <v>4.3328480039826811</v>
      </c>
      <c r="H14" s="61">
        <f t="shared" si="1"/>
        <v>0</v>
      </c>
      <c r="J14">
        <f t="shared" si="3"/>
        <v>0.184</v>
      </c>
      <c r="K14">
        <v>1.2999027153889677</v>
      </c>
    </row>
    <row r="15" spans="1:12" x14ac:dyDescent="0.25">
      <c r="A15">
        <v>13</v>
      </c>
      <c r="B15">
        <v>3</v>
      </c>
      <c r="C15" s="61">
        <f>$J$1*B14+(1-$J$1)*C14</f>
        <v>1.4149992356429844</v>
      </c>
      <c r="D15" s="61">
        <f>ABS(B15-C15)</f>
        <v>1.5850007643570156</v>
      </c>
      <c r="E15" s="61">
        <f>AVERAGE($D$3:D15)</f>
        <v>1.1666311785314631</v>
      </c>
      <c r="F15" s="61">
        <f t="shared" si="0"/>
        <v>1.4582889731643289</v>
      </c>
      <c r="G15" s="61">
        <f t="shared" si="2"/>
        <v>4.3315771819716424</v>
      </c>
      <c r="H15" s="61">
        <f t="shared" si="1"/>
        <v>0</v>
      </c>
      <c r="J15">
        <f t="shared" si="3"/>
        <v>0.185</v>
      </c>
      <c r="K15">
        <v>1.2999233089023075</v>
      </c>
    </row>
    <row r="16" spans="1:12" x14ac:dyDescent="0.25">
      <c r="A16">
        <v>14</v>
      </c>
      <c r="B16">
        <v>3</v>
      </c>
      <c r="C16" s="61">
        <f>$J$1*B15+(1-$J$1)*C15</f>
        <v>1.6934159690478761</v>
      </c>
      <c r="D16" s="61">
        <f>ABS(B16-C16)</f>
        <v>1.3065840309521239</v>
      </c>
      <c r="E16" s="61">
        <f>AVERAGE($D$3:D16)</f>
        <v>1.1766278108472246</v>
      </c>
      <c r="F16" s="61">
        <f t="shared" si="0"/>
        <v>1.4707847635590308</v>
      </c>
      <c r="G16" s="61">
        <f t="shared" si="2"/>
        <v>4.6349854961659371</v>
      </c>
      <c r="H16" s="61">
        <f t="shared" si="1"/>
        <v>0</v>
      </c>
    </row>
    <row r="17" spans="1:11" x14ac:dyDescent="0.25">
      <c r="A17">
        <v>15</v>
      </c>
      <c r="B17">
        <v>2</v>
      </c>
      <c r="C17" s="61">
        <f>$J$1*B16+(1-$J$1)*C16</f>
        <v>1.9229268096715133</v>
      </c>
      <c r="D17" s="61">
        <f>ABS(B17-C17)</f>
        <v>7.7073190328486696E-2</v>
      </c>
      <c r="E17" s="61">
        <f>AVERAGE($D$3:D17)</f>
        <v>1.1033241694793088</v>
      </c>
      <c r="F17" s="61">
        <f t="shared" si="0"/>
        <v>1.3791552118491359</v>
      </c>
      <c r="G17" s="61">
        <f t="shared" si="2"/>
        <v>4.6812372333697851</v>
      </c>
      <c r="H17" s="61">
        <f t="shared" si="1"/>
        <v>0</v>
      </c>
      <c r="K17">
        <f>MIN(K5:K15)</f>
        <v>1.2998208572231769</v>
      </c>
    </row>
    <row r="18" spans="1:11" x14ac:dyDescent="0.25">
      <c r="A18">
        <v>16</v>
      </c>
      <c r="B18">
        <v>1</v>
      </c>
      <c r="C18" s="61">
        <f>$J$1*B17+(1-$J$1)*C17</f>
        <v>1.9364652674230185</v>
      </c>
      <c r="D18" s="61">
        <f>ABS(B18-C18)</f>
        <v>0.9364652674230185</v>
      </c>
      <c r="E18" s="61">
        <f>AVERAGE($D$3:D18)</f>
        <v>1.0928954881007906</v>
      </c>
      <c r="F18" s="61">
        <f t="shared" si="0"/>
        <v>1.3661193601259882</v>
      </c>
      <c r="G18" s="61">
        <f t="shared" si="2"/>
        <v>4.6687039876749949</v>
      </c>
      <c r="H18" s="61">
        <f t="shared" si="1"/>
        <v>0</v>
      </c>
    </row>
    <row r="19" spans="1:11" x14ac:dyDescent="0.25">
      <c r="A19">
        <v>17</v>
      </c>
      <c r="B19">
        <v>6</v>
      </c>
      <c r="C19" s="61">
        <f>$J$1*B18+(1-$J$1)*C18</f>
        <v>1.7719684377897382</v>
      </c>
      <c r="D19" s="61">
        <f>ABS(B19-C19)</f>
        <v>4.228031562210262</v>
      </c>
      <c r="E19" s="61">
        <f>AVERAGE($D$3:D19)</f>
        <v>1.2773152571660535</v>
      </c>
      <c r="F19" s="61">
        <f t="shared" si="0"/>
        <v>1.5966440714575669</v>
      </c>
      <c r="G19" s="61">
        <f t="shared" si="2"/>
        <v>4.9652565807048719</v>
      </c>
      <c r="H19" s="61">
        <f t="shared" si="1"/>
        <v>0</v>
      </c>
    </row>
    <row r="20" spans="1:11" x14ac:dyDescent="0.25">
      <c r="A20">
        <v>18</v>
      </c>
      <c r="B20">
        <v>1</v>
      </c>
      <c r="C20" s="61">
        <f>$J$1*B19+(1-$J$1)*C19</f>
        <v>2.5146524558387116</v>
      </c>
      <c r="D20" s="61">
        <f>ABS(B20-C20)</f>
        <v>1.5146524558387116</v>
      </c>
      <c r="E20" s="61">
        <f>AVERAGE($D$3:D20)</f>
        <v>1.2905006570923123</v>
      </c>
      <c r="F20" s="61">
        <f t="shared" si="0"/>
        <v>1.6131258213653905</v>
      </c>
      <c r="G20" s="61">
        <f t="shared" si="2"/>
        <v>5.7409040985694926</v>
      </c>
      <c r="H20" s="61">
        <f t="shared" si="1"/>
        <v>0</v>
      </c>
    </row>
    <row r="21" spans="1:11" x14ac:dyDescent="0.25">
      <c r="A21">
        <v>19</v>
      </c>
      <c r="B21">
        <v>2</v>
      </c>
      <c r="C21" s="61">
        <f>$J$1*B20+(1-$J$1)*C20</f>
        <v>2.2485929065429211</v>
      </c>
      <c r="D21" s="61">
        <f>ABS(B21-C21)</f>
        <v>0.2485929065429211</v>
      </c>
      <c r="E21" s="61">
        <f>AVERAGE($D$3:D21)</f>
        <v>1.2356634070633969</v>
      </c>
      <c r="F21" s="61">
        <f t="shared" si="0"/>
        <v>1.5445792588292462</v>
      </c>
      <c r="G21" s="61">
        <f t="shared" si="2"/>
        <v>5.3377514242014135</v>
      </c>
      <c r="H21" s="61">
        <f t="shared" si="1"/>
        <v>0</v>
      </c>
    </row>
    <row r="22" spans="1:11" x14ac:dyDescent="0.25">
      <c r="A22">
        <v>20</v>
      </c>
      <c r="B22">
        <v>1</v>
      </c>
      <c r="C22" s="61">
        <f>$J$1*B21+(1-$J$1)*C21</f>
        <v>2.2049257824987349</v>
      </c>
      <c r="D22" s="61">
        <f>ABS(B22-C22)</f>
        <v>1.2049257824987349</v>
      </c>
      <c r="E22" s="61">
        <f>AVERAGE($D$3:D22)</f>
        <v>1.2341265258351639</v>
      </c>
      <c r="F22" s="61">
        <f t="shared" si="0"/>
        <v>1.5426581572939548</v>
      </c>
      <c r="G22" s="61">
        <f t="shared" si="2"/>
        <v>5.2902420970866446</v>
      </c>
      <c r="H22" s="61">
        <f t="shared" si="1"/>
        <v>0</v>
      </c>
    </row>
    <row r="23" spans="1:11" x14ac:dyDescent="0.25">
      <c r="A23">
        <v>21</v>
      </c>
      <c r="B23">
        <v>2</v>
      </c>
      <c r="C23" s="61">
        <f>$J$1*B22+(1-$J$1)*C22</f>
        <v>1.9932719411236357</v>
      </c>
      <c r="D23" s="61">
        <f>ABS(B23-C23)</f>
        <v>6.7280588763642957E-3</v>
      </c>
      <c r="E23" s="61">
        <f>AVERAGE($D$3:D23)</f>
        <v>1.1756789797895069</v>
      </c>
      <c r="F23" s="61">
        <f t="shared" si="0"/>
        <v>1.4695987247368836</v>
      </c>
      <c r="G23" s="61">
        <f t="shared" si="2"/>
        <v>4.9324693905974026</v>
      </c>
      <c r="H23" s="61">
        <f t="shared" si="1"/>
        <v>0</v>
      </c>
    </row>
    <row r="24" spans="1:11" x14ac:dyDescent="0.25">
      <c r="A24">
        <v>22</v>
      </c>
      <c r="B24">
        <v>3</v>
      </c>
      <c r="C24" s="61">
        <f>$J$1*B23+(1-$J$1)*C23</f>
        <v>1.9944537728404632</v>
      </c>
      <c r="D24" s="61">
        <f>ABS(B24-C24)</f>
        <v>1.0055462271595368</v>
      </c>
      <c r="E24" s="61">
        <f>AVERAGE($D$3:D24)</f>
        <v>1.167945672851781</v>
      </c>
      <c r="F24" s="61">
        <f t="shared" si="0"/>
        <v>1.4599320910647262</v>
      </c>
      <c r="G24" s="61">
        <f t="shared" si="2"/>
        <v>4.9143179549699152</v>
      </c>
      <c r="H24" s="61">
        <f t="shared" si="1"/>
        <v>0</v>
      </c>
    </row>
    <row r="25" spans="1:11" x14ac:dyDescent="0.25">
      <c r="A25">
        <v>23</v>
      </c>
      <c r="B25">
        <v>3</v>
      </c>
      <c r="C25" s="61">
        <f>$J$1*B24+(1-$J$1)*C24</f>
        <v>2.1710851676946752</v>
      </c>
      <c r="D25" s="61">
        <f>ABS(B25-C25)</f>
        <v>0.82891483230532481</v>
      </c>
      <c r="E25" s="61">
        <f>AVERAGE($D$3:D25)</f>
        <v>1.1532052015236742</v>
      </c>
      <c r="F25" s="61">
        <f t="shared" si="0"/>
        <v>1.4415065019045927</v>
      </c>
      <c r="G25" s="61">
        <f t="shared" si="2"/>
        <v>5.0540981715038606</v>
      </c>
      <c r="H25" s="61">
        <f t="shared" si="1"/>
        <v>0</v>
      </c>
    </row>
    <row r="26" spans="1:11" x14ac:dyDescent="0.25">
      <c r="A26">
        <v>24</v>
      </c>
      <c r="B26">
        <v>3</v>
      </c>
      <c r="C26" s="61">
        <f>$J$1*B25+(1-$J$1)*C25</f>
        <v>2.3166899933017682</v>
      </c>
      <c r="D26" s="61">
        <f>ABS(B26-C26)</f>
        <v>0.68331000669823183</v>
      </c>
      <c r="E26" s="61">
        <f>AVERAGE($D$3:D26)</f>
        <v>1.1336262350726141</v>
      </c>
      <c r="F26" s="61">
        <f t="shared" si="0"/>
        <v>1.4170327938407676</v>
      </c>
      <c r="G26" s="61">
        <f t="shared" si="2"/>
        <v>5.1507555809833034</v>
      </c>
      <c r="H26" s="61">
        <f t="shared" si="1"/>
        <v>0</v>
      </c>
    </row>
    <row r="27" spans="1:11" x14ac:dyDescent="0.25">
      <c r="A27">
        <v>25</v>
      </c>
      <c r="B27">
        <v>3</v>
      </c>
      <c r="C27" s="61">
        <f>$J$1*B26+(1-$J$1)*C26</f>
        <v>2.4367182887108072</v>
      </c>
      <c r="D27" s="61">
        <f>ABS(B27-C27)</f>
        <v>0.5632817112891928</v>
      </c>
      <c r="E27" s="61">
        <f>AVERAGE($D$3:D27)</f>
        <v>1.1108124541212774</v>
      </c>
      <c r="F27" s="61">
        <f t="shared" si="0"/>
        <v>1.3885155676515968</v>
      </c>
      <c r="G27" s="61">
        <f t="shared" si="2"/>
        <v>5.2137494240140008</v>
      </c>
      <c r="H27" s="61">
        <f t="shared" si="1"/>
        <v>0</v>
      </c>
    </row>
    <row r="28" spans="1:11" x14ac:dyDescent="0.25">
      <c r="A28">
        <v>26</v>
      </c>
      <c r="B28">
        <v>5</v>
      </c>
      <c r="C28" s="61">
        <f>$J$1*B27+(1-$J$1)*C27</f>
        <v>2.5356627545877521</v>
      </c>
      <c r="D28" s="61">
        <f>ABS(B28-C28)</f>
        <v>2.4643372454122479</v>
      </c>
      <c r="E28" s="61">
        <f>AVERAGE($D$3:D28)</f>
        <v>1.1628710999401608</v>
      </c>
      <c r="F28" s="61">
        <f t="shared" si="0"/>
        <v>1.4535888749252011</v>
      </c>
      <c r="G28" s="61">
        <f t="shared" si="2"/>
        <v>5.4428405044381538</v>
      </c>
      <c r="H28" s="61">
        <f t="shared" si="1"/>
        <v>0</v>
      </c>
    </row>
    <row r="29" spans="1:11" x14ac:dyDescent="0.25">
      <c r="A29">
        <v>27</v>
      </c>
      <c r="B29">
        <v>4</v>
      </c>
      <c r="C29" s="61">
        <f>$J$1*B28+(1-$J$1)*C28</f>
        <v>2.9685412372388447</v>
      </c>
      <c r="D29" s="61">
        <f>ABS(B29-C29)</f>
        <v>1.0314587627611553</v>
      </c>
      <c r="E29" s="61">
        <f>AVERAGE($D$3:D29)</f>
        <v>1.1580039763409384</v>
      </c>
      <c r="F29" s="61">
        <f t="shared" si="0"/>
        <v>1.4475049704261731</v>
      </c>
      <c r="G29" s="61">
        <f t="shared" si="2"/>
        <v>5.8635511780911909</v>
      </c>
      <c r="H29" s="61">
        <f t="shared" si="1"/>
        <v>7.3531296386498468E-2</v>
      </c>
    </row>
    <row r="30" spans="1:11" x14ac:dyDescent="0.25">
      <c r="A30">
        <v>28</v>
      </c>
      <c r="B30">
        <v>2</v>
      </c>
      <c r="C30" s="61">
        <f>$J$1*B29+(1-$J$1)*C29</f>
        <v>3.1497243545140656</v>
      </c>
      <c r="D30" s="61">
        <f>ABS(B30-C30)</f>
        <v>1.1497243545140656</v>
      </c>
      <c r="E30" s="61">
        <f>AVERAGE($D$3:D30)</f>
        <v>1.1577082755614072</v>
      </c>
      <c r="F30" s="61">
        <f t="shared" si="0"/>
        <v>1.447135344451759</v>
      </c>
      <c r="G30" s="61">
        <f t="shared" si="2"/>
        <v>6.0439950434175831</v>
      </c>
      <c r="H30" s="61">
        <f t="shared" si="1"/>
        <v>0.25545366561054772</v>
      </c>
    </row>
    <row r="31" spans="1:11" x14ac:dyDescent="0.25">
      <c r="A31">
        <v>29</v>
      </c>
      <c r="B31">
        <v>1</v>
      </c>
      <c r="C31" s="61">
        <f>$J$1*B30+(1-$J$1)*C30</f>
        <v>2.9477670392255084</v>
      </c>
      <c r="D31" s="61">
        <f>ABS(B31-C31)</f>
        <v>1.9477670392255084</v>
      </c>
      <c r="E31" s="61">
        <f>AVERAGE($D$3:D31)</f>
        <v>1.1849516812049969</v>
      </c>
      <c r="F31" s="61">
        <f t="shared" si="0"/>
        <v>1.4811896015062462</v>
      </c>
      <c r="G31" s="61">
        <f t="shared" si="2"/>
        <v>5.9101462422380013</v>
      </c>
      <c r="H31" s="61">
        <f t="shared" si="1"/>
        <v>0</v>
      </c>
    </row>
    <row r="32" spans="1:11" x14ac:dyDescent="0.25">
      <c r="A32">
        <v>30</v>
      </c>
      <c r="B32">
        <v>2</v>
      </c>
      <c r="C32" s="61">
        <f>$J$1*B31+(1-$J$1)*C31</f>
        <v>2.6056278121098209</v>
      </c>
      <c r="D32" s="61">
        <f>ABS(B32-C32)</f>
        <v>0.60562781210982086</v>
      </c>
      <c r="E32" s="61">
        <f>AVERAGE($D$3:D32)</f>
        <v>1.165640885568491</v>
      </c>
      <c r="F32" s="61">
        <f t="shared" si="0"/>
        <v>1.4570511069606138</v>
      </c>
      <c r="G32" s="61">
        <f t="shared" si="2"/>
        <v>5.5197300260310485</v>
      </c>
      <c r="H32" s="61">
        <f t="shared" si="1"/>
        <v>0</v>
      </c>
    </row>
    <row r="33" spans="1:8" x14ac:dyDescent="0.25">
      <c r="A33">
        <v>31</v>
      </c>
      <c r="B33">
        <v>2</v>
      </c>
      <c r="C33" s="61">
        <f>$J$1*B32+(1-$J$1)*C32</f>
        <v>2.4992449504112209</v>
      </c>
      <c r="D33" s="61">
        <f>ABS(B33-C33)</f>
        <v>0.49924495041122086</v>
      </c>
      <c r="E33" s="61">
        <f>AVERAGE($D$3:D33)</f>
        <v>1.1441442424989019</v>
      </c>
      <c r="F33" s="61">
        <f t="shared" si="0"/>
        <v>1.4301803031236273</v>
      </c>
      <c r="G33" s="61">
        <f t="shared" si="2"/>
        <v>5.3596055566584759</v>
      </c>
      <c r="H33" s="61">
        <f t="shared" si="1"/>
        <v>0</v>
      </c>
    </row>
    <row r="34" spans="1:8" x14ac:dyDescent="0.25">
      <c r="A34">
        <v>32</v>
      </c>
      <c r="B34">
        <v>7</v>
      </c>
      <c r="C34" s="61">
        <f>$J$1*B33+(1-$J$1)*C33</f>
        <v>2.411549000107521</v>
      </c>
      <c r="D34" s="61">
        <f>ABS(B34-C34)</f>
        <v>4.588450999892479</v>
      </c>
      <c r="E34" s="61">
        <f>AVERAGE($D$3:D34)</f>
        <v>1.2517788286674512</v>
      </c>
      <c r="F34" s="61">
        <f t="shared" si="0"/>
        <v>1.5647235358343139</v>
      </c>
      <c r="G34" s="61">
        <f t="shared" si="2"/>
        <v>5.5409960717761493</v>
      </c>
      <c r="H34" s="61">
        <f t="shared" si="1"/>
        <v>0</v>
      </c>
    </row>
    <row r="35" spans="1:8" x14ac:dyDescent="0.25">
      <c r="A35">
        <v>33</v>
      </c>
      <c r="B35">
        <v>0</v>
      </c>
      <c r="C35" s="61">
        <f>$J$1*B34+(1-$J$1)*C34</f>
        <v>3.2175432731113669</v>
      </c>
      <c r="D35" s="61">
        <f>ABS(B35-C35)</f>
        <v>3.2175432731113669</v>
      </c>
      <c r="E35" s="61">
        <f>AVERAGE($D$3:D35)</f>
        <v>1.3113474481960548</v>
      </c>
      <c r="F35" s="61">
        <f t="shared" si="0"/>
        <v>1.6391843102450685</v>
      </c>
      <c r="G35" s="61">
        <f t="shared" si="2"/>
        <v>6.4959118936015035</v>
      </c>
      <c r="H35" s="61">
        <f t="shared" si="1"/>
        <v>0</v>
      </c>
    </row>
    <row r="36" spans="1:8" x14ac:dyDescent="0.25">
      <c r="A36">
        <v>34</v>
      </c>
      <c r="B36">
        <v>3</v>
      </c>
      <c r="C36" s="61">
        <f>$J$1*B35+(1-$J$1)*C35</f>
        <v>2.6523587584831012</v>
      </c>
      <c r="D36" s="61">
        <f>ABS(B36-C36)</f>
        <v>0.34764124151689879</v>
      </c>
      <c r="E36" s="61">
        <f>AVERAGE($D$3:D36)</f>
        <v>1.2830031479996089</v>
      </c>
      <c r="F36" s="61">
        <f t="shared" si="0"/>
        <v>1.6037539349995111</v>
      </c>
      <c r="G36" s="61">
        <f t="shared" si="2"/>
        <v>5.8598666284821235</v>
      </c>
      <c r="H36" s="61">
        <f t="shared" si="1"/>
        <v>0</v>
      </c>
    </row>
    <row r="37" spans="1:8" x14ac:dyDescent="0.25">
      <c r="A37">
        <v>35</v>
      </c>
      <c r="B37">
        <v>1</v>
      </c>
      <c r="C37" s="61">
        <f>$J$1*B36+(1-$J$1)*C36</f>
        <v>2.7134244317852967</v>
      </c>
      <c r="D37" s="61">
        <f>ABS(B37-C37)</f>
        <v>1.7134244317852967</v>
      </c>
      <c r="E37" s="61">
        <f>AVERAGE($D$3:D37)</f>
        <v>1.2953008989649142</v>
      </c>
      <c r="F37" s="61">
        <f t="shared" si="0"/>
        <v>1.6191261237061427</v>
      </c>
      <c r="G37" s="61">
        <f t="shared" si="2"/>
        <v>5.9516766791975826</v>
      </c>
      <c r="H37" s="61">
        <f t="shared" si="1"/>
        <v>0</v>
      </c>
    </row>
    <row r="38" spans="1:8" x14ac:dyDescent="0.25">
      <c r="A38">
        <v>36</v>
      </c>
      <c r="B38">
        <v>5</v>
      </c>
      <c r="C38" s="61">
        <f>$J$1*B37+(1-$J$1)*C37</f>
        <v>2.4124491616394068</v>
      </c>
      <c r="D38" s="61">
        <f>ABS(B38-C38)</f>
        <v>2.5875508383605932</v>
      </c>
      <c r="E38" s="61">
        <f>AVERAGE($D$3:D38)</f>
        <v>1.3311967306147943</v>
      </c>
      <c r="F38" s="61">
        <f t="shared" si="0"/>
        <v>1.6639959132684927</v>
      </c>
      <c r="G38" s="61">
        <f t="shared" si="2"/>
        <v>5.7404409881763918</v>
      </c>
      <c r="H38" s="61">
        <f t="shared" si="1"/>
        <v>0</v>
      </c>
    </row>
    <row r="39" spans="1:8" x14ac:dyDescent="0.25">
      <c r="A39">
        <v>37</v>
      </c>
      <c r="B39">
        <v>2</v>
      </c>
      <c r="C39" s="61">
        <f>$J$1*B38+(1-$J$1)*C38</f>
        <v>2.8669709941431885</v>
      </c>
      <c r="D39" s="61">
        <f>ABS(B39-C39)</f>
        <v>0.86697099414318846</v>
      </c>
      <c r="E39" s="61">
        <f>AVERAGE($D$3:D39)</f>
        <v>1.3186500890885346</v>
      </c>
      <c r="F39" s="61">
        <f t="shared" si="0"/>
        <v>1.6483126113606683</v>
      </c>
      <c r="G39" s="61">
        <f t="shared" si="2"/>
        <v>6.1635962168645246</v>
      </c>
      <c r="H39" s="61">
        <f t="shared" si="1"/>
        <v>0</v>
      </c>
    </row>
    <row r="40" spans="1:8" x14ac:dyDescent="0.25">
      <c r="A40">
        <v>38</v>
      </c>
      <c r="B40">
        <v>0</v>
      </c>
      <c r="C40" s="61">
        <f>$J$1*B39+(1-$J$1)*C39</f>
        <v>2.7146813312141882</v>
      </c>
      <c r="D40" s="61">
        <f>ABS(B40-C40)</f>
        <v>2.7146813312141882</v>
      </c>
      <c r="E40" s="61">
        <f>AVERAGE($D$3:D40)</f>
        <v>1.3553877533549992</v>
      </c>
      <c r="F40" s="61">
        <f t="shared" si="0"/>
        <v>1.694234691693749</v>
      </c>
      <c r="G40" s="61">
        <f t="shared" si="2"/>
        <v>6.1031507146016857</v>
      </c>
      <c r="H40" s="61">
        <f t="shared" si="1"/>
        <v>0</v>
      </c>
    </row>
    <row r="41" spans="1:8" x14ac:dyDescent="0.25">
      <c r="A41">
        <v>39</v>
      </c>
      <c r="B41">
        <v>5</v>
      </c>
      <c r="C41" s="61">
        <f>$J$1*B40+(1-$J$1)*C40</f>
        <v>2.2378281173430228</v>
      </c>
      <c r="D41" s="61">
        <f>ABS(B41-C41)</f>
        <v>2.7621718826569772</v>
      </c>
      <c r="E41" s="61">
        <f>AVERAGE($D$3:D41)</f>
        <v>1.391459141285819</v>
      </c>
      <c r="F41" s="61">
        <f t="shared" si="0"/>
        <v>1.7393239266072738</v>
      </c>
      <c r="G41" s="61">
        <f t="shared" si="2"/>
        <v>5.7164759705575703</v>
      </c>
      <c r="H41" s="61">
        <f t="shared" si="1"/>
        <v>0</v>
      </c>
    </row>
    <row r="42" spans="1:8" x14ac:dyDescent="0.25">
      <c r="A42">
        <v>40</v>
      </c>
      <c r="B42">
        <v>5</v>
      </c>
      <c r="C42" s="61">
        <f>$J$1*B41+(1-$J$1)*C41</f>
        <v>2.7230233866236455</v>
      </c>
      <c r="D42" s="61">
        <f>ABS(B42-C42)</f>
        <v>2.2769766133763545</v>
      </c>
      <c r="E42" s="61">
        <f>AVERAGE($D$3:D42)</f>
        <v>1.4135970780880824</v>
      </c>
      <c r="F42" s="61">
        <f t="shared" si="0"/>
        <v>1.7669963476101032</v>
      </c>
      <c r="G42" s="61">
        <f t="shared" si="2"/>
        <v>6.2570160818438518</v>
      </c>
      <c r="H42" s="61">
        <f t="shared" si="1"/>
        <v>0</v>
      </c>
    </row>
    <row r="43" spans="1:8" x14ac:dyDescent="0.25">
      <c r="A43">
        <v>41</v>
      </c>
      <c r="B43">
        <v>1</v>
      </c>
      <c r="C43" s="61">
        <f>$J$1*B42+(1-$J$1)*C42</f>
        <v>3.1229906326916623</v>
      </c>
      <c r="D43" s="61">
        <f>ABS(B43-C43)</f>
        <v>2.1229906326916623</v>
      </c>
      <c r="E43" s="61">
        <f>AVERAGE($D$3:D43)</f>
        <v>1.430899359907682</v>
      </c>
      <c r="F43" s="61">
        <f t="shared" si="0"/>
        <v>1.7886241998846026</v>
      </c>
      <c r="G43" s="61">
        <f t="shared" si="2"/>
        <v>6.7002390324608676</v>
      </c>
      <c r="H43" s="61">
        <f t="shared" si="1"/>
        <v>0</v>
      </c>
    </row>
    <row r="44" spans="1:8" x14ac:dyDescent="0.25">
      <c r="A44">
        <v>42</v>
      </c>
      <c r="B44">
        <v>5</v>
      </c>
      <c r="C44" s="61">
        <f>$J$1*B43+(1-$J$1)*C43</f>
        <v>2.7500721267230057</v>
      </c>
      <c r="D44" s="61">
        <f>ABS(B44-C44)</f>
        <v>2.2499278732769943</v>
      </c>
      <c r="E44" s="61">
        <f>AVERAGE($D$3:D44)</f>
        <v>1.4504000387974276</v>
      </c>
      <c r="F44" s="61">
        <f t="shared" si="0"/>
        <v>1.8130000484967845</v>
      </c>
      <c r="G44" s="61">
        <f t="shared" si="2"/>
        <v>6.3760722237165748</v>
      </c>
      <c r="H44" s="61">
        <f t="shared" si="1"/>
        <v>0</v>
      </c>
    </row>
    <row r="45" spans="1:8" x14ac:dyDescent="0.25">
      <c r="A45">
        <v>43</v>
      </c>
      <c r="B45">
        <v>6</v>
      </c>
      <c r="C45" s="61">
        <f>$J$1*B44+(1-$J$1)*C44</f>
        <v>3.1452880679143735</v>
      </c>
      <c r="D45" s="61">
        <f>ABS(B45-C45)</f>
        <v>2.8547119320856265</v>
      </c>
      <c r="E45" s="61">
        <f>AVERAGE($D$3:D45)</f>
        <v>1.4830584549204089</v>
      </c>
      <c r="F45" s="61">
        <f t="shared" si="0"/>
        <v>1.8538230686505111</v>
      </c>
      <c r="G45" s="61">
        <f t="shared" si="2"/>
        <v>6.8529342052153961</v>
      </c>
      <c r="H45" s="61">
        <f t="shared" si="1"/>
        <v>0</v>
      </c>
    </row>
    <row r="46" spans="1:8" x14ac:dyDescent="0.25">
      <c r="A46">
        <v>44</v>
      </c>
      <c r="B46">
        <v>4</v>
      </c>
      <c r="C46" s="61">
        <f>$J$1*B45+(1-$J$1)*C45</f>
        <v>3.6467386594954272</v>
      </c>
      <c r="D46" s="61">
        <f>ABS(B46-C46)</f>
        <v>0.35326134050457281</v>
      </c>
      <c r="E46" s="61">
        <f>AVERAGE($D$3:D46)</f>
        <v>1.4573812477745944</v>
      </c>
      <c r="F46" s="61">
        <f t="shared" si="0"/>
        <v>1.821726559718243</v>
      </c>
      <c r="G46" s="61">
        <f t="shared" si="2"/>
        <v>7.2901917789319128</v>
      </c>
      <c r="H46" s="61">
        <f t="shared" si="1"/>
        <v>3.2855400589411055E-3</v>
      </c>
    </row>
    <row r="47" spans="1:8" x14ac:dyDescent="0.25">
      <c r="A47">
        <v>45</v>
      </c>
      <c r="B47">
        <v>2</v>
      </c>
      <c r="C47" s="61">
        <f>$J$1*B46+(1-$J$1)*C46</f>
        <v>3.7087915434266319</v>
      </c>
      <c r="D47" s="61">
        <f>ABS(B47-C47)</f>
        <v>1.7087915434266319</v>
      </c>
      <c r="E47" s="61">
        <f>AVERAGE($D$3:D47)</f>
        <v>1.4629681432335284</v>
      </c>
      <c r="F47" s="61">
        <f t="shared" si="0"/>
        <v>1.8287101790419105</v>
      </c>
      <c r="G47" s="61">
        <f t="shared" si="2"/>
        <v>7.3662119015104528</v>
      </c>
      <c r="H47" s="61">
        <f t="shared" si="1"/>
        <v>5.1371185342810932E-2</v>
      </c>
    </row>
    <row r="48" spans="1:8" x14ac:dyDescent="0.25">
      <c r="A48">
        <v>46</v>
      </c>
      <c r="B48">
        <v>3</v>
      </c>
      <c r="C48" s="61">
        <f>$J$1*B47+(1-$J$1)*C47</f>
        <v>3.4086300732940007</v>
      </c>
      <c r="D48" s="61">
        <f>ABS(B48-C48)</f>
        <v>0.4086300732940007</v>
      </c>
      <c r="E48" s="61">
        <f>AVERAGE($D$3:D48)</f>
        <v>1.4400477504087561</v>
      </c>
      <c r="F48" s="61">
        <f t="shared" si="0"/>
        <v>1.8000596880109452</v>
      </c>
      <c r="G48" s="61">
        <f t="shared" si="2"/>
        <v>7.0087494493158911</v>
      </c>
      <c r="H48" s="61">
        <f t="shared" si="1"/>
        <v>0</v>
      </c>
    </row>
    <row r="49" spans="1:8" x14ac:dyDescent="0.25">
      <c r="A49">
        <v>47</v>
      </c>
      <c r="B49">
        <v>4</v>
      </c>
      <c r="C49" s="61">
        <f>$J$1*B48+(1-$J$1)*C48</f>
        <v>3.3368512749893386</v>
      </c>
      <c r="D49" s="61">
        <f>ABS(B49-C49)</f>
        <v>0.66314872501066136</v>
      </c>
      <c r="E49" s="61">
        <f>AVERAGE($D$3:D49)</f>
        <v>1.4235179839109242</v>
      </c>
      <c r="F49" s="61">
        <f t="shared" si="0"/>
        <v>1.7793974798886554</v>
      </c>
      <c r="G49" s="61">
        <f t="shared" si="2"/>
        <v>6.8956462347666498</v>
      </c>
      <c r="H49" s="61">
        <f t="shared" si="1"/>
        <v>0</v>
      </c>
    </row>
    <row r="50" spans="1:8" x14ac:dyDescent="0.25">
      <c r="A50">
        <v>48</v>
      </c>
      <c r="B50">
        <v>1</v>
      </c>
      <c r="C50" s="61">
        <f>$J$1*B49+(1-$J$1)*C49</f>
        <v>3.4533380969083085</v>
      </c>
      <c r="D50" s="61">
        <f>ABS(B50-C50)</f>
        <v>2.4533380969083085</v>
      </c>
      <c r="E50" s="61">
        <f>AVERAGE($D$3:D50)</f>
        <v>1.4449725695983699</v>
      </c>
      <c r="F50" s="61">
        <f t="shared" si="0"/>
        <v>1.8062157119979625</v>
      </c>
      <c r="G50" s="61">
        <f t="shared" si="2"/>
        <v>7.065769520904233</v>
      </c>
      <c r="H50" s="61">
        <f t="shared" si="1"/>
        <v>0</v>
      </c>
    </row>
    <row r="51" spans="1:8" x14ac:dyDescent="0.25">
      <c r="A51">
        <v>49</v>
      </c>
      <c r="B51">
        <v>3</v>
      </c>
      <c r="C51" s="61">
        <f>$J$1*B50+(1-$J$1)*C50</f>
        <v>3.0223916934495842</v>
      </c>
      <c r="D51" s="61">
        <f>ABS(B51-C51)</f>
        <v>2.2391693449584249E-2</v>
      </c>
      <c r="E51" s="61">
        <f>AVERAGE($D$3:D51)</f>
        <v>1.4159403068198231</v>
      </c>
      <c r="F51" s="61">
        <f t="shared" si="0"/>
        <v>1.7699253835247788</v>
      </c>
      <c r="G51" s="61">
        <f t="shared" si="2"/>
        <v>6.5622424604991423</v>
      </c>
      <c r="H51" s="61">
        <f t="shared" si="1"/>
        <v>0</v>
      </c>
    </row>
    <row r="52" spans="1:8" x14ac:dyDescent="0.25">
      <c r="A52">
        <v>50</v>
      </c>
      <c r="B52">
        <v>3</v>
      </c>
      <c r="C52" s="61">
        <f>$J$1*B51+(1-$J$1)*C51</f>
        <v>3.0184584321630092</v>
      </c>
      <c r="D52" s="61">
        <f>ABS(B52-C52)</f>
        <v>1.8458432163009242E-2</v>
      </c>
      <c r="E52" s="61">
        <f>AVERAGE($D$3:D52)</f>
        <v>1.387990669326687</v>
      </c>
      <c r="F52" s="61">
        <f t="shared" si="0"/>
        <v>1.7349883366583587</v>
      </c>
      <c r="G52" s="61">
        <f t="shared" si="2"/>
        <v>6.4884351054797271</v>
      </c>
      <c r="H52" s="61">
        <f t="shared" si="1"/>
        <v>0</v>
      </c>
    </row>
    <row r="53" spans="1:8" x14ac:dyDescent="0.25">
      <c r="A53">
        <v>51</v>
      </c>
      <c r="B53">
        <v>3</v>
      </c>
      <c r="C53" s="61">
        <f>$J$1*B52+(1-$J$1)*C52</f>
        <v>3.0152160763849123</v>
      </c>
      <c r="D53" s="61">
        <f>ABS(B53-C53)</f>
        <v>1.5216076384912292E-2</v>
      </c>
      <c r="E53" s="61">
        <f>AVERAGE($D$3:D53)</f>
        <v>1.3610735204454758</v>
      </c>
      <c r="F53" s="61">
        <f t="shared" si="0"/>
        <v>1.7013419005568449</v>
      </c>
      <c r="G53" s="61">
        <f t="shared" si="2"/>
        <v>6.417899877498602</v>
      </c>
      <c r="H53" s="61">
        <f t="shared" si="1"/>
        <v>0</v>
      </c>
    </row>
    <row r="54" spans="1:8" x14ac:dyDescent="0.25">
      <c r="A54">
        <v>52</v>
      </c>
      <c r="B54">
        <v>6</v>
      </c>
      <c r="C54" s="61">
        <f>$J$1*B53+(1-$J$1)*C53</f>
        <v>3.0125432636156106</v>
      </c>
      <c r="D54" s="61">
        <f>ABS(B54-C54)</f>
        <v>2.9874567363843894</v>
      </c>
      <c r="E54" s="61">
        <f>AVERAGE($D$3:D54)</f>
        <v>1.3923501207519933</v>
      </c>
      <c r="F54" s="61">
        <f t="shared" si="0"/>
        <v>1.7404376509399917</v>
      </c>
      <c r="G54" s="61">
        <f t="shared" si="2"/>
        <v>6.4934185654955936</v>
      </c>
      <c r="H54" s="61">
        <f t="shared" si="1"/>
        <v>0</v>
      </c>
    </row>
    <row r="55" spans="1:8" x14ac:dyDescent="0.25">
      <c r="A55">
        <v>53</v>
      </c>
      <c r="B55">
        <v>9</v>
      </c>
      <c r="C55" s="61">
        <f>$J$1*B54+(1-$J$1)*C54</f>
        <v>3.5373114305697753</v>
      </c>
      <c r="D55" s="61">
        <f>ABS(B55-C55)</f>
        <v>5.4626885694302247</v>
      </c>
      <c r="E55" s="61">
        <f>AVERAGE($D$3:D55)</f>
        <v>1.4691489594062996</v>
      </c>
      <c r="F55" s="61">
        <f t="shared" si="0"/>
        <v>1.8364361992578746</v>
      </c>
      <c r="G55" s="61">
        <f t="shared" si="2"/>
        <v>7.2101838290855245</v>
      </c>
      <c r="H55" s="61">
        <f t="shared" si="1"/>
        <v>0</v>
      </c>
    </row>
    <row r="56" spans="1:8" x14ac:dyDescent="0.25">
      <c r="A56">
        <v>54</v>
      </c>
      <c r="B56">
        <v>5</v>
      </c>
      <c r="C56" s="61">
        <f>$J$1*B55+(1-$J$1)*C55</f>
        <v>4.4968717925018318</v>
      </c>
      <c r="D56" s="61">
        <f>ABS(B56-C56)</f>
        <v>0.50312820749816822</v>
      </c>
      <c r="E56" s="61">
        <f>AVERAGE($D$3:D56)</f>
        <v>1.4512596862228155</v>
      </c>
      <c r="F56" s="61">
        <f t="shared" si="0"/>
        <v>1.8140746077785195</v>
      </c>
      <c r="G56" s="61">
        <f t="shared" si="2"/>
        <v>8.1250210080588712</v>
      </c>
      <c r="H56" s="61">
        <f t="shared" si="1"/>
        <v>0.86872257694479282</v>
      </c>
    </row>
    <row r="57" spans="1:8" x14ac:dyDescent="0.25">
      <c r="A57">
        <v>55</v>
      </c>
      <c r="B57">
        <v>5</v>
      </c>
      <c r="C57" s="61">
        <f>$J$1*B56+(1-$J$1)*C56</f>
        <v>4.585249864718298</v>
      </c>
      <c r="D57" s="61">
        <f>ABS(B57-C57)</f>
        <v>0.41475013528170201</v>
      </c>
      <c r="E57" s="61">
        <f>AVERAGE($D$3:D57)</f>
        <v>1.4324140580238864</v>
      </c>
      <c r="F57" s="61">
        <f t="shared" si="0"/>
        <v>1.7905175725298581</v>
      </c>
      <c r="G57" s="61">
        <f t="shared" si="2"/>
        <v>8.1662850097780151</v>
      </c>
      <c r="H57" s="61">
        <f t="shared" si="1"/>
        <v>1.0042147196585818</v>
      </c>
    </row>
    <row r="58" spans="1:8" x14ac:dyDescent="0.25">
      <c r="A58">
        <v>56</v>
      </c>
      <c r="B58">
        <v>2</v>
      </c>
      <c r="C58" s="61">
        <f>$J$1*B57+(1-$J$1)*C57</f>
        <v>4.6581036957328292</v>
      </c>
      <c r="D58" s="61">
        <f>ABS(B58-C58)</f>
        <v>2.6581036957328292</v>
      </c>
      <c r="E58" s="61">
        <f>AVERAGE($D$3:D58)</f>
        <v>1.4543013729829748</v>
      </c>
      <c r="F58" s="61">
        <f t="shared" si="0"/>
        <v>1.8178767162287186</v>
      </c>
      <c r="G58" s="61">
        <f t="shared" si="2"/>
        <v>8.2938571281902664</v>
      </c>
      <c r="H58" s="61">
        <f t="shared" si="1"/>
        <v>1.022350263275392</v>
      </c>
    </row>
    <row r="59" spans="1:8" x14ac:dyDescent="0.25">
      <c r="A59">
        <v>57</v>
      </c>
      <c r="B59">
        <v>5</v>
      </c>
      <c r="C59" s="61">
        <f>$J$1*B58+(1-$J$1)*C58</f>
        <v>4.1911887486491146</v>
      </c>
      <c r="D59" s="61">
        <f>ABS(B59-C59)</f>
        <v>0.80881125135088539</v>
      </c>
      <c r="E59" s="61">
        <f>AVERAGE($D$3:D59)</f>
        <v>1.4429769848841663</v>
      </c>
      <c r="F59" s="61">
        <f t="shared" si="0"/>
        <v>1.8037212311052078</v>
      </c>
      <c r="G59" s="61">
        <f t="shared" si="2"/>
        <v>7.7986312108595301</v>
      </c>
      <c r="H59" s="61">
        <f t="shared" si="1"/>
        <v>0.58374628643869908</v>
      </c>
    </row>
    <row r="60" spans="1:8" x14ac:dyDescent="0.25">
      <c r="A60">
        <v>58</v>
      </c>
      <c r="B60">
        <v>4</v>
      </c>
      <c r="C60" s="61">
        <f>$J$1*B59+(1-$J$1)*C59</f>
        <v>4.3332622363130699</v>
      </c>
      <c r="D60" s="61">
        <f>ABS(B60-C60)</f>
        <v>0.33326223631306995</v>
      </c>
      <c r="E60" s="61">
        <f>AVERAGE($D$3:D60)</f>
        <v>1.423843971977768</v>
      </c>
      <c r="F60" s="61">
        <f t="shared" si="0"/>
        <v>1.7798049649722101</v>
      </c>
      <c r="G60" s="61">
        <f t="shared" si="2"/>
        <v>7.8928721662574901</v>
      </c>
      <c r="H60" s="61">
        <f t="shared" si="1"/>
        <v>0.77365230636864979</v>
      </c>
    </row>
    <row r="61" spans="1:8" x14ac:dyDescent="0.25">
      <c r="A61">
        <v>59</v>
      </c>
      <c r="B61">
        <v>5</v>
      </c>
      <c r="C61" s="61">
        <f>$J$1*B60+(1-$J$1)*C60</f>
        <v>4.274722338233504</v>
      </c>
      <c r="D61" s="61">
        <f>ABS(B61-C61)</f>
        <v>0.725277661766496</v>
      </c>
      <c r="E61" s="61">
        <f>AVERAGE($D$3:D61)</f>
        <v>1.4120038650250346</v>
      </c>
      <c r="F61" s="61">
        <f t="shared" si="0"/>
        <v>1.7650048312812934</v>
      </c>
      <c r="G61" s="61">
        <f t="shared" si="2"/>
        <v>7.8047320007960908</v>
      </c>
      <c r="H61" s="61">
        <f t="shared" si="1"/>
        <v>0.74471267567091726</v>
      </c>
    </row>
    <row r="62" spans="1:8" x14ac:dyDescent="0.25">
      <c r="A62">
        <v>60</v>
      </c>
      <c r="B62">
        <v>5</v>
      </c>
      <c r="C62" s="61">
        <f>$J$1*B61+(1-$J$1)*C61</f>
        <v>4.4021225527579952</v>
      </c>
      <c r="D62" s="61">
        <f>ABS(B62-C62)</f>
        <v>0.59787744724200476</v>
      </c>
      <c r="E62" s="61">
        <f>AVERAGE($D$3:D62)</f>
        <v>1.3984350913953174</v>
      </c>
      <c r="F62" s="61">
        <f t="shared" si="0"/>
        <v>1.7480438642441467</v>
      </c>
      <c r="G62" s="61">
        <f t="shared" si="2"/>
        <v>7.8982102812462891</v>
      </c>
      <c r="H62" s="61">
        <f t="shared" si="1"/>
        <v>0.90603482426970183</v>
      </c>
    </row>
    <row r="63" spans="1:8" x14ac:dyDescent="0.25">
      <c r="A63">
        <v>61</v>
      </c>
      <c r="B63">
        <v>3</v>
      </c>
      <c r="C63" s="61">
        <f>$J$1*B62+(1-$J$1)*C62</f>
        <v>4.5071440073723101</v>
      </c>
      <c r="D63" s="61">
        <f>ABS(B63-C63)</f>
        <v>1.5071440073723101</v>
      </c>
      <c r="E63" s="61">
        <f>AVERAGE($D$3:D63)</f>
        <v>1.4002172047719894</v>
      </c>
      <c r="F63" s="61">
        <f t="shared" si="0"/>
        <v>1.7502715059649867</v>
      </c>
      <c r="G63" s="61">
        <f t="shared" si="2"/>
        <v>8.0076870193022831</v>
      </c>
      <c r="H63" s="61">
        <f t="shared" si="1"/>
        <v>1.0066009954423367</v>
      </c>
    </row>
    <row r="64" spans="1:8" x14ac:dyDescent="0.25">
      <c r="A64">
        <v>62</v>
      </c>
      <c r="B64">
        <v>6</v>
      </c>
      <c r="C64" s="61">
        <f>$J$1*B63+(1-$J$1)*C63</f>
        <v>4.2424033708126929</v>
      </c>
      <c r="D64" s="61">
        <f>ABS(B64-C64)</f>
        <v>1.7575966291873071</v>
      </c>
      <c r="E64" s="61">
        <f>AVERAGE($D$3:D64)</f>
        <v>1.4059813890367525</v>
      </c>
      <c r="F64" s="61">
        <f t="shared" si="0"/>
        <v>1.7574767362959407</v>
      </c>
      <c r="G64" s="61">
        <f t="shared" si="2"/>
        <v>7.7573568434045743</v>
      </c>
      <c r="H64" s="61">
        <f t="shared" si="1"/>
        <v>0.72744989822081152</v>
      </c>
    </row>
    <row r="65" spans="1:8" x14ac:dyDescent="0.25">
      <c r="A65">
        <v>63</v>
      </c>
      <c r="B65">
        <v>5</v>
      </c>
      <c r="C65" s="61">
        <f>$J$1*B64+(1-$J$1)*C64</f>
        <v>4.5511378037202315</v>
      </c>
      <c r="D65" s="61">
        <f>ABS(B65-C65)</f>
        <v>0.44886219627976853</v>
      </c>
      <c r="E65" s="61">
        <f>AVERAGE($D$3:D65)</f>
        <v>1.3907890208977527</v>
      </c>
      <c r="F65" s="61">
        <f t="shared" si="0"/>
        <v>1.7384862761221909</v>
      </c>
      <c r="G65" s="61">
        <f t="shared" si="2"/>
        <v>8.0281103559646141</v>
      </c>
      <c r="H65" s="61">
        <f t="shared" si="1"/>
        <v>1.0741652514758497</v>
      </c>
    </row>
    <row r="66" spans="1:8" x14ac:dyDescent="0.25">
      <c r="A66">
        <v>64</v>
      </c>
      <c r="B66">
        <v>8</v>
      </c>
      <c r="C66" s="61">
        <f>$J$1*B65+(1-$J$1)*C65</f>
        <v>4.6299836625030535</v>
      </c>
      <c r="D66" s="61">
        <f>ABS(B66-C66)</f>
        <v>3.3700163374969465</v>
      </c>
      <c r="E66" s="61">
        <f>AVERAGE($D$3:D66)</f>
        <v>1.4217144477196151</v>
      </c>
      <c r="F66" s="61">
        <f t="shared" si="0"/>
        <v>1.7771430596495188</v>
      </c>
      <c r="G66" s="61">
        <f t="shared" si="2"/>
        <v>8.1842697818020902</v>
      </c>
      <c r="H66" s="61">
        <f t="shared" si="1"/>
        <v>1.0756975432040159</v>
      </c>
    </row>
    <row r="67" spans="1:8" x14ac:dyDescent="0.25">
      <c r="A67">
        <v>65</v>
      </c>
      <c r="B67">
        <v>2</v>
      </c>
      <c r="C67" s="61">
        <f>$J$1*B66+(1-$J$1)*C66</f>
        <v>5.2219511626497441</v>
      </c>
      <c r="D67" s="61">
        <f>ABS(B67-C67)</f>
        <v>3.2219511626497441</v>
      </c>
      <c r="E67" s="61">
        <f>AVERAGE($D$3:D67)</f>
        <v>1.4494103971800787</v>
      </c>
      <c r="F67" s="61">
        <f t="shared" si="0"/>
        <v>1.8117629964750983</v>
      </c>
      <c r="G67" s="61">
        <f t="shared" si="2"/>
        <v>8.8454771555999407</v>
      </c>
      <c r="H67" s="61">
        <f t="shared" si="1"/>
        <v>1.5984251696995475</v>
      </c>
    </row>
    <row r="68" spans="1:8" x14ac:dyDescent="0.25">
      <c r="A68">
        <v>66</v>
      </c>
      <c r="B68">
        <v>9</v>
      </c>
      <c r="C68" s="61">
        <f>$J$1*B67+(1-$J$1)*C67</f>
        <v>4.6559923706620712</v>
      </c>
      <c r="D68" s="61">
        <f>ABS(B68-C68)</f>
        <v>4.3440076293379288</v>
      </c>
      <c r="E68" s="61">
        <f>AVERAGE($D$3:D68)</f>
        <v>1.493267931000652</v>
      </c>
      <c r="F68" s="61">
        <f t="shared" ref="F68:F131" si="4">1.25*E68</f>
        <v>1.866584913750815</v>
      </c>
      <c r="G68" s="61">
        <f t="shared" si="2"/>
        <v>8.3891621981637012</v>
      </c>
      <c r="H68" s="61">
        <f t="shared" ref="H68:H131" si="5">MAX(C68-2*F68,0)</f>
        <v>0.9228225431604411</v>
      </c>
    </row>
    <row r="69" spans="1:8" x14ac:dyDescent="0.25">
      <c r="A69">
        <v>67</v>
      </c>
      <c r="B69">
        <v>6</v>
      </c>
      <c r="C69" s="61">
        <f>$J$1*B68+(1-$J$1)*C68</f>
        <v>5.4190484153301801</v>
      </c>
      <c r="D69" s="61">
        <f>ABS(B69-C69)</f>
        <v>0.58095158466981989</v>
      </c>
      <c r="E69" s="61">
        <f>AVERAGE($D$3:D69)</f>
        <v>1.4796512691151171</v>
      </c>
      <c r="F69" s="61">
        <f t="shared" si="4"/>
        <v>1.8495640863938965</v>
      </c>
      <c r="G69" s="61">
        <f t="shared" ref="G69:G132" si="6">C69+2*F69</f>
        <v>9.1181765881179722</v>
      </c>
      <c r="H69" s="61">
        <f t="shared" si="5"/>
        <v>1.7199202425423872</v>
      </c>
    </row>
    <row r="70" spans="1:8" x14ac:dyDescent="0.25">
      <c r="A70">
        <v>68</v>
      </c>
      <c r="B70">
        <v>6</v>
      </c>
      <c r="C70" s="61">
        <f>$J$1*B69+(1-$J$1)*C69</f>
        <v>5.5210967209887469</v>
      </c>
      <c r="D70" s="61">
        <f>ABS(B70-C70)</f>
        <v>0.47890327901125307</v>
      </c>
      <c r="E70" s="61">
        <f>AVERAGE($D$3:D70)</f>
        <v>1.4649343869077074</v>
      </c>
      <c r="F70" s="61">
        <f t="shared" si="4"/>
        <v>1.8311679836346342</v>
      </c>
      <c r="G70" s="61">
        <f t="shared" si="6"/>
        <v>9.1834326882580157</v>
      </c>
      <c r="H70" s="61">
        <f t="shared" si="5"/>
        <v>1.8587607537194786</v>
      </c>
    </row>
    <row r="71" spans="1:8" x14ac:dyDescent="0.25">
      <c r="A71">
        <v>69</v>
      </c>
      <c r="B71">
        <v>3</v>
      </c>
      <c r="C71" s="61">
        <f>$J$1*B70+(1-$J$1)*C70</f>
        <v>5.6052195110577436</v>
      </c>
      <c r="D71" s="61">
        <f>ABS(B71-C71)</f>
        <v>2.6052195110577436</v>
      </c>
      <c r="E71" s="61">
        <f>AVERAGE($D$3:D71)</f>
        <v>1.4814602582722005</v>
      </c>
      <c r="F71" s="61">
        <f t="shared" si="4"/>
        <v>1.8518253228402506</v>
      </c>
      <c r="G71" s="61">
        <f t="shared" si="6"/>
        <v>9.3088701567382444</v>
      </c>
      <c r="H71" s="61">
        <f t="shared" si="5"/>
        <v>1.9015688653772425</v>
      </c>
    </row>
    <row r="72" spans="1:8" x14ac:dyDescent="0.25">
      <c r="A72">
        <v>70</v>
      </c>
      <c r="B72">
        <v>7</v>
      </c>
      <c r="C72" s="61">
        <f>$J$1*B71+(1-$J$1)*C71</f>
        <v>5.1475940496809907</v>
      </c>
      <c r="D72" s="61">
        <f>ABS(B72-C72)</f>
        <v>1.8524059503190093</v>
      </c>
      <c r="E72" s="61">
        <f>AVERAGE($D$3:D72)</f>
        <v>1.4867594824442978</v>
      </c>
      <c r="F72" s="61">
        <f t="shared" si="4"/>
        <v>1.8584493530553723</v>
      </c>
      <c r="G72" s="61">
        <f t="shared" si="6"/>
        <v>8.8644927557917352</v>
      </c>
      <c r="H72" s="61">
        <f t="shared" si="5"/>
        <v>1.4306953435702461</v>
      </c>
    </row>
    <row r="73" spans="1:8" x14ac:dyDescent="0.25">
      <c r="A73">
        <v>71</v>
      </c>
      <c r="B73">
        <v>9</v>
      </c>
      <c r="C73" s="61">
        <f>$J$1*B72+(1-$J$1)*C72</f>
        <v>5.4729824187123599</v>
      </c>
      <c r="D73" s="61">
        <f>ABS(B73-C73)</f>
        <v>3.5270175812876401</v>
      </c>
      <c r="E73" s="61">
        <f>AVERAGE($D$3:D73)</f>
        <v>1.5154955120054716</v>
      </c>
      <c r="F73" s="61">
        <f t="shared" si="4"/>
        <v>1.8943693900068395</v>
      </c>
      <c r="G73" s="61">
        <f t="shared" si="6"/>
        <v>9.2617211987260397</v>
      </c>
      <c r="H73" s="61">
        <f t="shared" si="5"/>
        <v>1.684243638698681</v>
      </c>
    </row>
    <row r="74" spans="1:8" x14ac:dyDescent="0.25">
      <c r="A74">
        <v>72</v>
      </c>
      <c r="B74">
        <v>5</v>
      </c>
      <c r="C74" s="61">
        <f>$J$1*B73+(1-$J$1)*C73</f>
        <v>6.0925283115132922</v>
      </c>
      <c r="D74" s="61">
        <f>ABS(B74-C74)</f>
        <v>1.0925283115132922</v>
      </c>
      <c r="E74" s="61">
        <f>AVERAGE($D$3:D74)</f>
        <v>1.5096209675541914</v>
      </c>
      <c r="F74" s="61">
        <f t="shared" si="4"/>
        <v>1.8870262094427392</v>
      </c>
      <c r="G74" s="61">
        <f t="shared" si="6"/>
        <v>9.8665807303987698</v>
      </c>
      <c r="H74" s="61">
        <f t="shared" si="5"/>
        <v>2.3184758926278137</v>
      </c>
    </row>
    <row r="75" spans="1:8" x14ac:dyDescent="0.25">
      <c r="A75">
        <v>73</v>
      </c>
      <c r="B75">
        <v>5</v>
      </c>
      <c r="C75" s="61">
        <f>$J$1*B74+(1-$J$1)*C74</f>
        <v>5.9006178907209792</v>
      </c>
      <c r="D75" s="61">
        <f>ABS(B75-C75)</f>
        <v>0.9006178907209792</v>
      </c>
      <c r="E75" s="61">
        <f>AVERAGE($D$3:D75)</f>
        <v>1.5012784596523665</v>
      </c>
      <c r="F75" s="61">
        <f t="shared" si="4"/>
        <v>1.8765980745654582</v>
      </c>
      <c r="G75" s="61">
        <f t="shared" si="6"/>
        <v>9.6538140398518948</v>
      </c>
      <c r="H75" s="61">
        <f t="shared" si="5"/>
        <v>2.1474217415900627</v>
      </c>
    </row>
    <row r="76" spans="1:8" x14ac:dyDescent="0.25">
      <c r="A76">
        <v>74</v>
      </c>
      <c r="B76">
        <v>8</v>
      </c>
      <c r="C76" s="61">
        <f>$J$1*B75+(1-$J$1)*C75</f>
        <v>5.7424179094848453</v>
      </c>
      <c r="D76" s="61">
        <f>ABS(B76-C76)</f>
        <v>2.2575820905151547</v>
      </c>
      <c r="E76" s="61">
        <f>AVERAGE($D$3:D76)</f>
        <v>1.5114987789883503</v>
      </c>
      <c r="F76" s="61">
        <f t="shared" si="4"/>
        <v>1.889373473735438</v>
      </c>
      <c r="G76" s="61">
        <f t="shared" si="6"/>
        <v>9.5211648569557212</v>
      </c>
      <c r="H76" s="61">
        <f t="shared" si="5"/>
        <v>1.9636709620139694</v>
      </c>
    </row>
    <row r="77" spans="1:8" x14ac:dyDescent="0.25">
      <c r="A77">
        <v>75</v>
      </c>
      <c r="B77">
        <v>6</v>
      </c>
      <c r="C77" s="61">
        <f>$J$1*B76+(1-$J$1)*C76</f>
        <v>6.1389783687408999</v>
      </c>
      <c r="D77" s="61">
        <f>ABS(B77-C77)</f>
        <v>0.13897836874089986</v>
      </c>
      <c r="E77" s="61">
        <f>AVERAGE($D$3:D77)</f>
        <v>1.4931985068517175</v>
      </c>
      <c r="F77" s="61">
        <f t="shared" si="4"/>
        <v>1.8664981335646469</v>
      </c>
      <c r="G77" s="61">
        <f t="shared" si="6"/>
        <v>9.8719746358701936</v>
      </c>
      <c r="H77" s="61">
        <f t="shared" si="5"/>
        <v>2.4059821016116061</v>
      </c>
    </row>
    <row r="78" spans="1:8" x14ac:dyDescent="0.25">
      <c r="A78">
        <v>76</v>
      </c>
      <c r="B78">
        <v>4</v>
      </c>
      <c r="C78" s="61">
        <f>$J$1*B77+(1-$J$1)*C77</f>
        <v>6.114565823139082</v>
      </c>
      <c r="D78" s="61">
        <f>ABS(B78-C78)</f>
        <v>2.114565823139082</v>
      </c>
      <c r="E78" s="61">
        <f>AVERAGE($D$3:D78)</f>
        <v>1.5013743925923408</v>
      </c>
      <c r="F78" s="61">
        <f t="shared" si="4"/>
        <v>1.8767179907404261</v>
      </c>
      <c r="G78" s="61">
        <f t="shared" si="6"/>
        <v>9.8680018046199347</v>
      </c>
      <c r="H78" s="61">
        <f t="shared" si="5"/>
        <v>2.3611298416582298</v>
      </c>
    </row>
    <row r="79" spans="1:8" x14ac:dyDescent="0.25">
      <c r="A79">
        <v>77</v>
      </c>
      <c r="B79">
        <v>11</v>
      </c>
      <c r="C79" s="61">
        <f>$J$1*B78+(1-$J$1)*C78</f>
        <v>5.7431271952928435</v>
      </c>
      <c r="D79" s="61">
        <f>ABS(B79-C79)</f>
        <v>5.2568728047071565</v>
      </c>
      <c r="E79" s="61">
        <f>AVERAGE($D$3:D79)</f>
        <v>1.5501470992431825</v>
      </c>
      <c r="F79" s="61">
        <f t="shared" si="4"/>
        <v>1.9376838740539781</v>
      </c>
      <c r="G79" s="61">
        <f t="shared" si="6"/>
        <v>9.6184949434007994</v>
      </c>
      <c r="H79" s="61">
        <f t="shared" si="5"/>
        <v>1.8677594471848873</v>
      </c>
    </row>
    <row r="80" spans="1:8" x14ac:dyDescent="0.25">
      <c r="A80">
        <v>78</v>
      </c>
      <c r="B80">
        <v>6</v>
      </c>
      <c r="C80" s="61">
        <f>$J$1*B79+(1-$J$1)*C79</f>
        <v>6.6665345444402835</v>
      </c>
      <c r="D80" s="61">
        <f>ABS(B80-C80)</f>
        <v>0.66653454444028348</v>
      </c>
      <c r="E80" s="61">
        <f>AVERAGE($D$3:D80)</f>
        <v>1.538818733155966</v>
      </c>
      <c r="F80" s="61">
        <f t="shared" si="4"/>
        <v>1.9235234164449575</v>
      </c>
      <c r="G80" s="61">
        <f t="shared" si="6"/>
        <v>10.513581377330198</v>
      </c>
      <c r="H80" s="61">
        <f t="shared" si="5"/>
        <v>2.8194877115503685</v>
      </c>
    </row>
    <row r="81" spans="1:8" x14ac:dyDescent="0.25">
      <c r="A81">
        <v>79</v>
      </c>
      <c r="B81">
        <v>8</v>
      </c>
      <c r="C81" s="61">
        <f>$J$1*B80+(1-$J$1)*C80</f>
        <v>6.5494529790948794</v>
      </c>
      <c r="D81" s="61">
        <f>ABS(B81-C81)</f>
        <v>1.4505470209051206</v>
      </c>
      <c r="E81" s="61">
        <f>AVERAGE($D$3:D81)</f>
        <v>1.5377013697097526</v>
      </c>
      <c r="F81" s="61">
        <f t="shared" si="4"/>
        <v>1.9221267121371908</v>
      </c>
      <c r="G81" s="61">
        <f t="shared" si="6"/>
        <v>10.393706403369261</v>
      </c>
      <c r="H81" s="61">
        <f t="shared" si="5"/>
        <v>2.7051995548204979</v>
      </c>
    </row>
    <row r="82" spans="1:8" x14ac:dyDescent="0.25">
      <c r="A82">
        <v>80</v>
      </c>
      <c r="B82">
        <v>6</v>
      </c>
      <c r="C82" s="61">
        <f>$J$1*B81+(1-$J$1)*C81</f>
        <v>6.804251949727826</v>
      </c>
      <c r="D82" s="61">
        <f>ABS(B82-C82)</f>
        <v>0.80425194972782599</v>
      </c>
      <c r="E82" s="61">
        <f>AVERAGE($D$3:D82)</f>
        <v>1.5285332519599786</v>
      </c>
      <c r="F82" s="61">
        <f t="shared" si="4"/>
        <v>1.9106665649499732</v>
      </c>
      <c r="G82" s="61">
        <f t="shared" si="6"/>
        <v>10.625585079627772</v>
      </c>
      <c r="H82" s="61">
        <f t="shared" si="5"/>
        <v>2.9829188198278795</v>
      </c>
    </row>
    <row r="83" spans="1:8" x14ac:dyDescent="0.25">
      <c r="A83">
        <v>81</v>
      </c>
      <c r="B83">
        <v>4</v>
      </c>
      <c r="C83" s="61">
        <f>$J$1*B82+(1-$J$1)*C82</f>
        <v>6.6629793360401139</v>
      </c>
      <c r="D83" s="61">
        <f>ABS(B83-C83)</f>
        <v>2.6629793360401139</v>
      </c>
      <c r="E83" s="61">
        <f>AVERAGE($D$3:D83)</f>
        <v>1.5425387591708444</v>
      </c>
      <c r="F83" s="61">
        <f t="shared" si="4"/>
        <v>1.9281734489635554</v>
      </c>
      <c r="G83" s="61">
        <f t="shared" si="6"/>
        <v>10.519326233967224</v>
      </c>
      <c r="H83" s="61">
        <f t="shared" si="5"/>
        <v>2.8066324381130032</v>
      </c>
    </row>
    <row r="84" spans="1:8" x14ac:dyDescent="0.25">
      <c r="A84">
        <v>82</v>
      </c>
      <c r="B84">
        <v>9</v>
      </c>
      <c r="C84" s="61">
        <f>$J$1*B83+(1-$J$1)*C83</f>
        <v>6.1952079478251783</v>
      </c>
      <c r="D84" s="61">
        <f>ABS(B84-C84)</f>
        <v>2.8047920521748217</v>
      </c>
      <c r="E84" s="61">
        <f>AVERAGE($D$3:D84)</f>
        <v>1.5579320920123563</v>
      </c>
      <c r="F84" s="61">
        <f t="shared" si="4"/>
        <v>1.9474151150154453</v>
      </c>
      <c r="G84" s="61">
        <f t="shared" si="6"/>
        <v>10.090038177856069</v>
      </c>
      <c r="H84" s="61">
        <f t="shared" si="5"/>
        <v>2.3003777177942877</v>
      </c>
    </row>
    <row r="85" spans="1:8" x14ac:dyDescent="0.25">
      <c r="A85">
        <v>83</v>
      </c>
      <c r="B85">
        <v>8</v>
      </c>
      <c r="C85" s="61">
        <f>$J$1*B84+(1-$J$1)*C84</f>
        <v>6.6878897550565481</v>
      </c>
      <c r="D85" s="61">
        <f>ABS(B85-C85)</f>
        <v>1.3121102449434519</v>
      </c>
      <c r="E85" s="61">
        <f>AVERAGE($D$3:D85)</f>
        <v>1.5549703830115262</v>
      </c>
      <c r="F85" s="61">
        <f t="shared" si="4"/>
        <v>1.9437129787644079</v>
      </c>
      <c r="G85" s="61">
        <f t="shared" si="6"/>
        <v>10.575315712585365</v>
      </c>
      <c r="H85" s="61">
        <f t="shared" si="5"/>
        <v>2.8004637975277324</v>
      </c>
    </row>
    <row r="86" spans="1:8" x14ac:dyDescent="0.25">
      <c r="A86">
        <v>84</v>
      </c>
      <c r="B86">
        <v>7</v>
      </c>
      <c r="C86" s="61">
        <f>$J$1*B85+(1-$J$1)*C85</f>
        <v>6.9183713147373371</v>
      </c>
      <c r="D86" s="61">
        <f>ABS(B86-C86)</f>
        <v>8.162868526266287E-2</v>
      </c>
      <c r="E86" s="61">
        <f>AVERAGE($D$3:D86)</f>
        <v>1.5374306008954683</v>
      </c>
      <c r="F86" s="61">
        <f t="shared" si="4"/>
        <v>1.9217882511193354</v>
      </c>
      <c r="G86" s="61">
        <f t="shared" si="6"/>
        <v>10.761947816976008</v>
      </c>
      <c r="H86" s="61">
        <f t="shared" si="5"/>
        <v>3.0747948124986664</v>
      </c>
    </row>
    <row r="87" spans="1:8" x14ac:dyDescent="0.25">
      <c r="A87">
        <v>85</v>
      </c>
      <c r="B87">
        <v>6</v>
      </c>
      <c r="C87" s="61">
        <f>$J$1*B86+(1-$J$1)*C86</f>
        <v>6.9327099777929266</v>
      </c>
      <c r="D87" s="61">
        <f>ABS(B87-C87)</f>
        <v>0.93270997779292664</v>
      </c>
      <c r="E87" s="61">
        <f>AVERAGE($D$3:D87)</f>
        <v>1.5303162406236739</v>
      </c>
      <c r="F87" s="61">
        <f t="shared" si="4"/>
        <v>1.9128953007795924</v>
      </c>
      <c r="G87" s="61">
        <f t="shared" si="6"/>
        <v>10.758500579352111</v>
      </c>
      <c r="H87" s="61">
        <f t="shared" si="5"/>
        <v>3.1069193762337419</v>
      </c>
    </row>
    <row r="88" spans="1:8" x14ac:dyDescent="0.25">
      <c r="A88">
        <v>86</v>
      </c>
      <c r="B88">
        <v>8</v>
      </c>
      <c r="C88" s="61">
        <f>$J$1*B87+(1-$J$1)*C87</f>
        <v>6.768872791672325</v>
      </c>
      <c r="D88" s="61">
        <f>ABS(B88-C88)</f>
        <v>1.231127208327675</v>
      </c>
      <c r="E88" s="61">
        <f>AVERAGE($D$3:D88)</f>
        <v>1.5268372983876739</v>
      </c>
      <c r="F88" s="61">
        <f t="shared" si="4"/>
        <v>1.9085466229845924</v>
      </c>
      <c r="G88" s="61">
        <f t="shared" si="6"/>
        <v>10.58596603764151</v>
      </c>
      <c r="H88" s="61">
        <f t="shared" si="5"/>
        <v>2.9517795457031402</v>
      </c>
    </row>
    <row r="89" spans="1:8" x14ac:dyDescent="0.25">
      <c r="A89">
        <v>87</v>
      </c>
      <c r="B89">
        <v>4</v>
      </c>
      <c r="C89" s="61">
        <f>$J$1*B88+(1-$J$1)*C88</f>
        <v>6.9851291011054153</v>
      </c>
      <c r="D89" s="61">
        <f>ABS(B89-C89)</f>
        <v>2.9851291011054153</v>
      </c>
      <c r="E89" s="61">
        <f>AVERAGE($D$3:D89)</f>
        <v>1.5435992731315562</v>
      </c>
      <c r="F89" s="61">
        <f t="shared" si="4"/>
        <v>1.9294990914144452</v>
      </c>
      <c r="G89" s="61">
        <f t="shared" si="6"/>
        <v>10.844127283934306</v>
      </c>
      <c r="H89" s="61">
        <f t="shared" si="5"/>
        <v>3.1261309182765249</v>
      </c>
    </row>
    <row r="90" spans="1:8" x14ac:dyDescent="0.25">
      <c r="A90">
        <v>88</v>
      </c>
      <c r="B90">
        <v>13</v>
      </c>
      <c r="C90" s="61">
        <f>$J$1*B89+(1-$J$1)*C89</f>
        <v>6.4607697999546652</v>
      </c>
      <c r="D90" s="61">
        <f>ABS(B90-C90)</f>
        <v>6.5392302000453348</v>
      </c>
      <c r="E90" s="61">
        <f>AVERAGE($D$3:D90)</f>
        <v>1.60036780639194</v>
      </c>
      <c r="F90" s="61">
        <f t="shared" si="4"/>
        <v>2.0004597579899248</v>
      </c>
      <c r="G90" s="61">
        <f t="shared" si="6"/>
        <v>10.461689315934514</v>
      </c>
      <c r="H90" s="61">
        <f t="shared" si="5"/>
        <v>2.4598502839748155</v>
      </c>
    </row>
    <row r="91" spans="1:8" x14ac:dyDescent="0.25">
      <c r="A91">
        <v>89</v>
      </c>
      <c r="B91">
        <v>7</v>
      </c>
      <c r="C91" s="61">
        <f>$J$1*B90+(1-$J$1)*C90</f>
        <v>7.6094324077091864</v>
      </c>
      <c r="D91" s="61">
        <f>ABS(B91-C91)</f>
        <v>0.60943240770918639</v>
      </c>
      <c r="E91" s="61">
        <f>AVERAGE($D$3:D91)</f>
        <v>1.5892337007887629</v>
      </c>
      <c r="F91" s="61">
        <f t="shared" si="4"/>
        <v>1.9865421259859537</v>
      </c>
      <c r="G91" s="61">
        <f t="shared" si="6"/>
        <v>11.582516659681094</v>
      </c>
      <c r="H91" s="61">
        <f t="shared" si="5"/>
        <v>3.636348155737279</v>
      </c>
    </row>
    <row r="92" spans="1:8" x14ac:dyDescent="0.25">
      <c r="A92">
        <v>90</v>
      </c>
      <c r="B92">
        <v>9</v>
      </c>
      <c r="C92" s="61">
        <f>$J$1*B91+(1-$J$1)*C91</f>
        <v>7.5023812415513573</v>
      </c>
      <c r="D92" s="61">
        <f>ABS(B92-C92)</f>
        <v>1.4976187584486427</v>
      </c>
      <c r="E92" s="61">
        <f>AVERAGE($D$3:D92)</f>
        <v>1.588215756984984</v>
      </c>
      <c r="F92" s="61">
        <f t="shared" si="4"/>
        <v>1.98526969623123</v>
      </c>
      <c r="G92" s="61">
        <f t="shared" si="6"/>
        <v>11.472920634013818</v>
      </c>
      <c r="H92" s="61">
        <f t="shared" si="5"/>
        <v>3.5318418490888974</v>
      </c>
    </row>
    <row r="93" spans="1:8" x14ac:dyDescent="0.25">
      <c r="A93">
        <v>91</v>
      </c>
      <c r="B93">
        <v>9</v>
      </c>
      <c r="C93" s="61">
        <f>$J$1*B92+(1-$J$1)*C92</f>
        <v>7.7654486999335051</v>
      </c>
      <c r="D93" s="61">
        <f>ABS(B93-C93)</f>
        <v>1.2345513000664949</v>
      </c>
      <c r="E93" s="61">
        <f>AVERAGE($D$3:D93)</f>
        <v>1.5843293343814842</v>
      </c>
      <c r="F93" s="61">
        <f t="shared" si="4"/>
        <v>1.9804116679768553</v>
      </c>
      <c r="G93" s="61">
        <f t="shared" si="6"/>
        <v>11.726272035887217</v>
      </c>
      <c r="H93" s="61">
        <f t="shared" si="5"/>
        <v>3.8046253639797945</v>
      </c>
    </row>
    <row r="94" spans="1:8" x14ac:dyDescent="0.25">
      <c r="A94">
        <v>92</v>
      </c>
      <c r="B94">
        <v>4</v>
      </c>
      <c r="C94" s="61">
        <f>$J$1*B93+(1-$J$1)*C93</f>
        <v>7.9823064755981825</v>
      </c>
      <c r="D94" s="61">
        <f>ABS(B94-C94)</f>
        <v>3.9823064755981825</v>
      </c>
      <c r="E94" s="61">
        <f>AVERAGE($D$3:D94)</f>
        <v>1.6103943033077528</v>
      </c>
      <c r="F94" s="61">
        <f t="shared" si="4"/>
        <v>2.0129928791346909</v>
      </c>
      <c r="G94" s="61">
        <f t="shared" si="6"/>
        <v>12.008292233867564</v>
      </c>
      <c r="H94" s="61">
        <f t="shared" si="5"/>
        <v>3.9563207173288006</v>
      </c>
    </row>
    <row r="95" spans="1:8" x14ac:dyDescent="0.25">
      <c r="A95">
        <v>93</v>
      </c>
      <c r="B95">
        <v>5</v>
      </c>
      <c r="C95" s="61">
        <f>$J$1*B94+(1-$J$1)*C94</f>
        <v>7.2827858284879756</v>
      </c>
      <c r="D95" s="61">
        <f>ABS(B95-C95)</f>
        <v>2.2827858284879756</v>
      </c>
      <c r="E95" s="61">
        <f>AVERAGE($D$3:D95)</f>
        <v>1.6176243197075402</v>
      </c>
      <c r="F95" s="61">
        <f t="shared" si="4"/>
        <v>2.0220303996344251</v>
      </c>
      <c r="G95" s="61">
        <f t="shared" si="6"/>
        <v>11.326846627756826</v>
      </c>
      <c r="H95" s="61">
        <f t="shared" si="5"/>
        <v>3.2387250292191254</v>
      </c>
    </row>
    <row r="96" spans="1:8" x14ac:dyDescent="0.25">
      <c r="A96">
        <v>94</v>
      </c>
      <c r="B96">
        <v>11</v>
      </c>
      <c r="C96" s="61">
        <f>$J$1*B95+(1-$J$1)*C95</f>
        <v>6.881798152189643</v>
      </c>
      <c r="D96" s="61">
        <f>ABS(B96-C96)</f>
        <v>4.118201847810357</v>
      </c>
      <c r="E96" s="61">
        <f>AVERAGE($D$3:D96)</f>
        <v>1.6442262083043786</v>
      </c>
      <c r="F96" s="61">
        <f t="shared" si="4"/>
        <v>2.0552827603804733</v>
      </c>
      <c r="G96" s="61">
        <f t="shared" si="6"/>
        <v>10.992363672950589</v>
      </c>
      <c r="H96" s="61">
        <f t="shared" si="5"/>
        <v>2.7712326314286964</v>
      </c>
    </row>
    <row r="97" spans="1:8" x14ac:dyDescent="0.25">
      <c r="A97">
        <v>95</v>
      </c>
      <c r="B97">
        <v>8</v>
      </c>
      <c r="C97" s="61">
        <f>$J$1*B96+(1-$J$1)*C96</f>
        <v>7.6051897944860922</v>
      </c>
      <c r="D97" s="61">
        <f>ABS(B97-C97)</f>
        <v>0.39481020551390777</v>
      </c>
      <c r="E97" s="61">
        <f>AVERAGE($D$3:D97)</f>
        <v>1.6310744609065844</v>
      </c>
      <c r="F97" s="61">
        <f t="shared" si="4"/>
        <v>2.0388430761332303</v>
      </c>
      <c r="G97" s="61">
        <f t="shared" si="6"/>
        <v>11.682875946752553</v>
      </c>
      <c r="H97" s="61">
        <f t="shared" si="5"/>
        <v>3.5275036422196315</v>
      </c>
    </row>
    <row r="98" spans="1:8" x14ac:dyDescent="0.25">
      <c r="A98">
        <v>96</v>
      </c>
      <c r="B98">
        <v>9</v>
      </c>
      <c r="C98" s="61">
        <f>$J$1*B97+(1-$J$1)*C97</f>
        <v>7.6745410340602183</v>
      </c>
      <c r="D98" s="61">
        <f>ABS(B98-C98)</f>
        <v>1.3254589659397817</v>
      </c>
      <c r="E98" s="61">
        <f>AVERAGE($D$3:D98)</f>
        <v>1.6278909661673469</v>
      </c>
      <c r="F98" s="61">
        <f t="shared" si="4"/>
        <v>2.0348637077091833</v>
      </c>
      <c r="G98" s="61">
        <f t="shared" si="6"/>
        <v>11.744268449478586</v>
      </c>
      <c r="H98" s="61">
        <f t="shared" si="5"/>
        <v>3.6048136186418516</v>
      </c>
    </row>
    <row r="99" spans="1:8" x14ac:dyDescent="0.25">
      <c r="A99">
        <v>97</v>
      </c>
      <c r="B99">
        <v>3</v>
      </c>
      <c r="C99" s="61">
        <f>$J$1*B98+(1-$J$1)*C98</f>
        <v>7.907367392165404</v>
      </c>
      <c r="D99" s="61">
        <f>ABS(B99-C99)</f>
        <v>4.907367392165404</v>
      </c>
      <c r="E99" s="61">
        <f>AVERAGE($D$3:D99)</f>
        <v>1.6617000014869145</v>
      </c>
      <c r="F99" s="61">
        <f t="shared" si="4"/>
        <v>2.0771250018586431</v>
      </c>
      <c r="G99" s="61">
        <f t="shared" si="6"/>
        <v>12.06161739588269</v>
      </c>
      <c r="H99" s="61">
        <f t="shared" si="5"/>
        <v>3.7531173884481177</v>
      </c>
    </row>
    <row r="100" spans="1:8" x14ac:dyDescent="0.25">
      <c r="A100">
        <v>98</v>
      </c>
      <c r="B100">
        <v>8</v>
      </c>
      <c r="C100" s="61">
        <f>$J$1*B99+(1-$J$1)*C99</f>
        <v>7.0453531713087756</v>
      </c>
      <c r="D100" s="61">
        <f>ABS(B100-C100)</f>
        <v>0.95464682869122441</v>
      </c>
      <c r="E100" s="61">
        <f>AVERAGE($D$3:D100)</f>
        <v>1.6544851731930812</v>
      </c>
      <c r="F100" s="61">
        <f t="shared" si="4"/>
        <v>2.0681064664913515</v>
      </c>
      <c r="G100" s="61">
        <f t="shared" si="6"/>
        <v>11.181566104291479</v>
      </c>
      <c r="H100" s="61">
        <f t="shared" si="5"/>
        <v>2.9091402383260725</v>
      </c>
    </row>
    <row r="101" spans="1:8" x14ac:dyDescent="0.25">
      <c r="A101">
        <v>99</v>
      </c>
      <c r="B101">
        <v>10</v>
      </c>
      <c r="C101" s="61">
        <f>$J$1*B100+(1-$J$1)*C100</f>
        <v>7.2130437223649908</v>
      </c>
      <c r="D101" s="61">
        <f>ABS(B101-C101)</f>
        <v>2.7869562776350092</v>
      </c>
      <c r="E101" s="61">
        <f>AVERAGE($D$3:D101)</f>
        <v>1.6659242752581509</v>
      </c>
      <c r="F101" s="61">
        <f t="shared" si="4"/>
        <v>2.0824053440726886</v>
      </c>
      <c r="G101" s="61">
        <f t="shared" si="6"/>
        <v>11.377854410510368</v>
      </c>
      <c r="H101" s="61">
        <f t="shared" si="5"/>
        <v>3.0482330342196136</v>
      </c>
    </row>
    <row r="102" spans="1:8" x14ac:dyDescent="0.25">
      <c r="A102">
        <v>100</v>
      </c>
      <c r="B102">
        <v>7</v>
      </c>
      <c r="C102" s="61">
        <f>$J$1*B101+(1-$J$1)*C101</f>
        <v>7.7025925480882185</v>
      </c>
      <c r="D102" s="61">
        <f>ABS(B102-C102)</f>
        <v>0.70259254808821847</v>
      </c>
      <c r="E102" s="61">
        <f>AVERAGE($D$3:D102)</f>
        <v>1.6562909579864515</v>
      </c>
      <c r="F102" s="61">
        <f t="shared" si="4"/>
        <v>2.0703636974830646</v>
      </c>
      <c r="G102" s="61">
        <f t="shared" si="6"/>
        <v>11.843319943054347</v>
      </c>
      <c r="H102" s="61">
        <f t="shared" si="5"/>
        <v>3.5618651531220893</v>
      </c>
    </row>
    <row r="103" spans="1:8" x14ac:dyDescent="0.25">
      <c r="A103">
        <v>101</v>
      </c>
      <c r="B103">
        <v>7</v>
      </c>
      <c r="C103" s="61">
        <f>$J$1*B102+(1-$J$1)*C102</f>
        <v>7.5791771362144615</v>
      </c>
      <c r="D103" s="61">
        <f>ABS(B103-C103)</f>
        <v>0.57917713621446154</v>
      </c>
      <c r="E103" s="61">
        <f>AVERAGE($D$3:D103)</f>
        <v>1.6456264647015804</v>
      </c>
      <c r="F103" s="61">
        <f t="shared" si="4"/>
        <v>2.0570330808769755</v>
      </c>
      <c r="G103" s="61">
        <f t="shared" si="6"/>
        <v>11.693243297968412</v>
      </c>
      <c r="H103" s="61">
        <f t="shared" si="5"/>
        <v>3.4651109744605106</v>
      </c>
    </row>
    <row r="104" spans="1:8" x14ac:dyDescent="0.25">
      <c r="A104">
        <v>102</v>
      </c>
      <c r="B104">
        <v>4</v>
      </c>
      <c r="C104" s="61">
        <f>$J$1*B103+(1-$J$1)*C103</f>
        <v>7.4774405251327343</v>
      </c>
      <c r="D104" s="61">
        <f>ABS(B104-C104)</f>
        <v>3.4774405251327343</v>
      </c>
      <c r="E104" s="61">
        <f>AVERAGE($D$3:D104)</f>
        <v>1.6635854260783562</v>
      </c>
      <c r="F104" s="61">
        <f t="shared" si="4"/>
        <v>2.0794817825979455</v>
      </c>
      <c r="G104" s="61">
        <f t="shared" si="6"/>
        <v>11.636404090328625</v>
      </c>
      <c r="H104" s="61">
        <f t="shared" si="5"/>
        <v>3.3184769599368433</v>
      </c>
    </row>
    <row r="105" spans="1:8" x14ac:dyDescent="0.25">
      <c r="A105">
        <v>103</v>
      </c>
      <c r="B105">
        <v>3</v>
      </c>
      <c r="C105" s="61">
        <f>$J$1*B104+(1-$J$1)*C104</f>
        <v>6.8666031972340278</v>
      </c>
      <c r="D105" s="61">
        <f>ABS(B105-C105)</f>
        <v>3.8666031972340278</v>
      </c>
      <c r="E105" s="61">
        <f>AVERAGE($D$3:D105)</f>
        <v>1.6849739481284112</v>
      </c>
      <c r="F105" s="61">
        <f t="shared" si="4"/>
        <v>2.1062174351605139</v>
      </c>
      <c r="G105" s="61">
        <f t="shared" si="6"/>
        <v>11.079038067555055</v>
      </c>
      <c r="H105" s="61">
        <f t="shared" si="5"/>
        <v>2.6541683269130001</v>
      </c>
    </row>
    <row r="106" spans="1:8" x14ac:dyDescent="0.25">
      <c r="A106">
        <v>104</v>
      </c>
      <c r="B106">
        <v>6</v>
      </c>
      <c r="C106" s="61">
        <f>$J$1*B105+(1-$J$1)*C105</f>
        <v>6.1874066594433854</v>
      </c>
      <c r="D106" s="61">
        <f>ABS(B106-C106)</f>
        <v>0.18740665944338541</v>
      </c>
      <c r="E106" s="61">
        <f>AVERAGE($D$3:D106)</f>
        <v>1.670574262660286</v>
      </c>
      <c r="F106" s="61">
        <f t="shared" si="4"/>
        <v>2.0882178283253574</v>
      </c>
      <c r="G106" s="61">
        <f t="shared" si="6"/>
        <v>10.3638423160941</v>
      </c>
      <c r="H106" s="61">
        <f t="shared" si="5"/>
        <v>2.0109710027926706</v>
      </c>
    </row>
    <row r="107" spans="1:8" x14ac:dyDescent="0.25">
      <c r="A107">
        <v>105</v>
      </c>
      <c r="B107">
        <v>4</v>
      </c>
      <c r="C107" s="61">
        <f>$J$1*B106+(1-$J$1)*C106</f>
        <v>6.1544873378166116</v>
      </c>
      <c r="D107" s="61">
        <f>ABS(B107-C107)</f>
        <v>2.1544873378166116</v>
      </c>
      <c r="E107" s="61">
        <f>AVERAGE($D$3:D107)</f>
        <v>1.6751829586141558</v>
      </c>
      <c r="F107" s="61">
        <f t="shared" si="4"/>
        <v>2.0939786982676947</v>
      </c>
      <c r="G107" s="61">
        <f t="shared" si="6"/>
        <v>10.342444734352</v>
      </c>
      <c r="H107" s="61">
        <f t="shared" si="5"/>
        <v>1.9665299412812223</v>
      </c>
    </row>
    <row r="108" spans="1:8" x14ac:dyDescent="0.25">
      <c r="A108">
        <v>106</v>
      </c>
      <c r="B108">
        <v>5</v>
      </c>
      <c r="C108" s="61">
        <f>$J$1*B107+(1-$J$1)*C107</f>
        <v>5.776036210065616</v>
      </c>
      <c r="D108" s="61">
        <f>ABS(B108-C108)</f>
        <v>0.77603621006561596</v>
      </c>
      <c r="E108" s="61">
        <f>AVERAGE($D$3:D108)</f>
        <v>1.6667004421184148</v>
      </c>
      <c r="F108" s="61">
        <f t="shared" si="4"/>
        <v>2.0833755526480187</v>
      </c>
      <c r="G108" s="61">
        <f t="shared" si="6"/>
        <v>9.9427873153616524</v>
      </c>
      <c r="H108" s="61">
        <f t="shared" si="5"/>
        <v>1.6092851047695786</v>
      </c>
    </row>
    <row r="109" spans="1:8" x14ac:dyDescent="0.25">
      <c r="A109">
        <v>107</v>
      </c>
      <c r="B109">
        <v>5</v>
      </c>
      <c r="C109" s="61">
        <f>$J$1*B108+(1-$J$1)*C108</f>
        <v>5.6397198930838828</v>
      </c>
      <c r="D109" s="61">
        <f>ABS(B109-C109)</f>
        <v>0.63971989308388277</v>
      </c>
      <c r="E109" s="61">
        <f>AVERAGE($D$3:D109)</f>
        <v>1.6571024930620175</v>
      </c>
      <c r="F109" s="61">
        <f t="shared" si="4"/>
        <v>2.071378116327522</v>
      </c>
      <c r="G109" s="61">
        <f t="shared" si="6"/>
        <v>9.7824761257389277</v>
      </c>
      <c r="H109" s="61">
        <f t="shared" si="5"/>
        <v>1.4969636604288388</v>
      </c>
    </row>
    <row r="110" spans="1:8" x14ac:dyDescent="0.25">
      <c r="A110">
        <v>108</v>
      </c>
      <c r="B110">
        <v>5</v>
      </c>
      <c r="C110" s="61">
        <f>$J$1*B109+(1-$J$1)*C109</f>
        <v>5.5273485132512725</v>
      </c>
      <c r="D110" s="61">
        <f>ABS(B110-C110)</f>
        <v>0.52734851325127252</v>
      </c>
      <c r="E110" s="61">
        <f>AVERAGE($D$3:D110)</f>
        <v>1.6466418080637697</v>
      </c>
      <c r="F110" s="61">
        <f t="shared" si="4"/>
        <v>2.0583022600797123</v>
      </c>
      <c r="G110" s="61">
        <f t="shared" si="6"/>
        <v>9.6439530334106962</v>
      </c>
      <c r="H110" s="61">
        <f t="shared" si="5"/>
        <v>1.4107439930918479</v>
      </c>
    </row>
    <row r="111" spans="1:8" x14ac:dyDescent="0.25">
      <c r="A111">
        <v>109</v>
      </c>
      <c r="B111">
        <v>4</v>
      </c>
      <c r="C111" s="61">
        <f>$J$1*B110+(1-$J$1)*C110</f>
        <v>5.434715970903631</v>
      </c>
      <c r="D111" s="61">
        <f>ABS(B111-C111)</f>
        <v>1.434715970903631</v>
      </c>
      <c r="E111" s="61">
        <f>AVERAGE($D$3:D111)</f>
        <v>1.6446975343283556</v>
      </c>
      <c r="F111" s="61">
        <f t="shared" si="4"/>
        <v>2.0558719179104443</v>
      </c>
      <c r="G111" s="61">
        <f t="shared" si="6"/>
        <v>9.5464598067245205</v>
      </c>
      <c r="H111" s="61">
        <f t="shared" si="5"/>
        <v>1.3229721350827424</v>
      </c>
    </row>
    <row r="112" spans="1:8" x14ac:dyDescent="0.25">
      <c r="A112">
        <v>110</v>
      </c>
      <c r="B112">
        <v>5</v>
      </c>
      <c r="C112" s="61">
        <f>$J$1*B111+(1-$J$1)*C111</f>
        <v>5.182697837559159</v>
      </c>
      <c r="D112" s="61">
        <f>ABS(B112-C112)</f>
        <v>0.18269783755915903</v>
      </c>
      <c r="E112" s="61">
        <f>AVERAGE($D$3:D112)</f>
        <v>1.63140662799409</v>
      </c>
      <c r="F112" s="61">
        <f t="shared" si="4"/>
        <v>2.0392582849926124</v>
      </c>
      <c r="G112" s="61">
        <f t="shared" si="6"/>
        <v>9.261214407544383</v>
      </c>
      <c r="H112" s="61">
        <f t="shared" si="5"/>
        <v>1.1041812675739342</v>
      </c>
    </row>
    <row r="113" spans="1:8" x14ac:dyDescent="0.25">
      <c r="A113">
        <v>111</v>
      </c>
      <c r="B113">
        <v>4</v>
      </c>
      <c r="C113" s="61">
        <f>$J$1*B112+(1-$J$1)*C112</f>
        <v>5.1506056542131198</v>
      </c>
      <c r="D113" s="61">
        <f>ABS(B113-C113)</f>
        <v>1.1506056542131198</v>
      </c>
      <c r="E113" s="61">
        <f>AVERAGE($D$3:D113)</f>
        <v>1.6270750876897568</v>
      </c>
      <c r="F113" s="61">
        <f t="shared" si="4"/>
        <v>2.0338438596121962</v>
      </c>
      <c r="G113" s="61">
        <f t="shared" si="6"/>
        <v>9.2182933734375112</v>
      </c>
      <c r="H113" s="61">
        <f t="shared" si="5"/>
        <v>1.0829179349887275</v>
      </c>
    </row>
    <row r="114" spans="1:8" x14ac:dyDescent="0.25">
      <c r="A114">
        <v>112</v>
      </c>
      <c r="B114">
        <v>4</v>
      </c>
      <c r="C114" s="61">
        <f>$J$1*B113+(1-$J$1)*C113</f>
        <v>4.9484935323220176</v>
      </c>
      <c r="D114" s="61">
        <f>ABS(B114-C114)</f>
        <v>0.94849353232201761</v>
      </c>
      <c r="E114" s="61">
        <f>AVERAGE($D$3:D114)</f>
        <v>1.6210163238025448</v>
      </c>
      <c r="F114" s="61">
        <f t="shared" si="4"/>
        <v>2.026270404753181</v>
      </c>
      <c r="G114" s="61">
        <f t="shared" si="6"/>
        <v>9.0010343418283796</v>
      </c>
      <c r="H114" s="61">
        <f t="shared" si="5"/>
        <v>0.89595272281565563</v>
      </c>
    </row>
    <row r="115" spans="1:8" x14ac:dyDescent="0.25">
      <c r="A115">
        <v>113</v>
      </c>
      <c r="B115">
        <v>5</v>
      </c>
      <c r="C115" s="61">
        <f>$J$1*B114+(1-$J$1)*C114</f>
        <v>4.7818838518327524</v>
      </c>
      <c r="D115" s="61">
        <f>ABS(B115-C115)</f>
        <v>0.21811614816724756</v>
      </c>
      <c r="E115" s="61">
        <f>AVERAGE($D$3:D115)</f>
        <v>1.6086012780004624</v>
      </c>
      <c r="F115" s="61">
        <f t="shared" si="4"/>
        <v>2.0107515975005779</v>
      </c>
      <c r="G115" s="61">
        <f t="shared" si="6"/>
        <v>8.8033870468339082</v>
      </c>
      <c r="H115" s="61">
        <f t="shared" si="5"/>
        <v>0.76038065683159672</v>
      </c>
    </row>
    <row r="116" spans="1:8" x14ac:dyDescent="0.25">
      <c r="A116">
        <v>114</v>
      </c>
      <c r="B116">
        <v>4</v>
      </c>
      <c r="C116" s="61">
        <f>$J$1*B115+(1-$J$1)*C115</f>
        <v>4.8201975150442768</v>
      </c>
      <c r="D116" s="61">
        <f>ABS(B116-C116)</f>
        <v>0.82019751504427685</v>
      </c>
      <c r="E116" s="61">
        <f>AVERAGE($D$3:D116)</f>
        <v>1.6016854555183906</v>
      </c>
      <c r="F116" s="61">
        <f t="shared" si="4"/>
        <v>2.0021068193979881</v>
      </c>
      <c r="G116" s="61">
        <f t="shared" si="6"/>
        <v>8.8244111538402521</v>
      </c>
      <c r="H116" s="61">
        <f t="shared" si="5"/>
        <v>0.81598387624830071</v>
      </c>
    </row>
    <row r="117" spans="1:8" x14ac:dyDescent="0.25">
      <c r="A117">
        <v>115</v>
      </c>
      <c r="B117">
        <v>2</v>
      </c>
      <c r="C117" s="61">
        <f>$J$1*B116+(1-$J$1)*C116</f>
        <v>4.676123948633049</v>
      </c>
      <c r="D117" s="61">
        <f>ABS(B117-C117)</f>
        <v>2.676123948633049</v>
      </c>
      <c r="E117" s="61">
        <f>AVERAGE($D$3:D117)</f>
        <v>1.6110283989367791</v>
      </c>
      <c r="F117" s="61">
        <f t="shared" si="4"/>
        <v>2.0137854986709738</v>
      </c>
      <c r="G117" s="61">
        <f t="shared" si="6"/>
        <v>8.7036949459749966</v>
      </c>
      <c r="H117" s="61">
        <f t="shared" si="5"/>
        <v>0.64855295129110146</v>
      </c>
    </row>
    <row r="118" spans="1:8" x14ac:dyDescent="0.25">
      <c r="A118">
        <v>116</v>
      </c>
      <c r="B118">
        <v>8</v>
      </c>
      <c r="C118" s="61">
        <f>$J$1*B117+(1-$J$1)*C117</f>
        <v>4.2060436150962586</v>
      </c>
      <c r="D118" s="61">
        <f>ABS(B118-C118)</f>
        <v>3.7939563849037414</v>
      </c>
      <c r="E118" s="61">
        <f>AVERAGE($D$3:D118)</f>
        <v>1.6298467436433908</v>
      </c>
      <c r="F118" s="61">
        <f t="shared" si="4"/>
        <v>2.0373084295542383</v>
      </c>
      <c r="G118" s="61">
        <f t="shared" si="6"/>
        <v>8.2806604742047352</v>
      </c>
      <c r="H118" s="61">
        <f t="shared" si="5"/>
        <v>0.13142675598778197</v>
      </c>
    </row>
    <row r="119" spans="1:8" x14ac:dyDescent="0.25">
      <c r="A119">
        <v>117</v>
      </c>
      <c r="B119">
        <v>3</v>
      </c>
      <c r="C119" s="61">
        <f>$J$1*B118+(1-$J$1)*C118</f>
        <v>4.8724792201251557</v>
      </c>
      <c r="D119" s="61">
        <f>ABS(B119-C119)</f>
        <v>1.8724792201251557</v>
      </c>
      <c r="E119" s="61">
        <f>AVERAGE($D$3:D119)</f>
        <v>1.6319205254936622</v>
      </c>
      <c r="F119" s="61">
        <f t="shared" si="4"/>
        <v>2.0399006568670779</v>
      </c>
      <c r="G119" s="61">
        <f t="shared" si="6"/>
        <v>8.9522805338593123</v>
      </c>
      <c r="H119" s="61">
        <f t="shared" si="5"/>
        <v>0.79267790639099989</v>
      </c>
    </row>
    <row r="120" spans="1:8" x14ac:dyDescent="0.25">
      <c r="A120">
        <v>118</v>
      </c>
      <c r="B120">
        <v>6</v>
      </c>
      <c r="C120" s="61">
        <f>$J$1*B119+(1-$J$1)*C119</f>
        <v>4.5435648375208855</v>
      </c>
      <c r="D120" s="61">
        <f>ABS(B120-C120)</f>
        <v>1.4564351624791145</v>
      </c>
      <c r="E120" s="61">
        <f>AVERAGE($D$3:D120)</f>
        <v>1.6304333614003186</v>
      </c>
      <c r="F120" s="61">
        <f t="shared" si="4"/>
        <v>2.038041701750398</v>
      </c>
      <c r="G120" s="61">
        <f t="shared" si="6"/>
        <v>8.6196482410216824</v>
      </c>
      <c r="H120" s="61">
        <f t="shared" si="5"/>
        <v>0.46748143402008946</v>
      </c>
    </row>
    <row r="121" spans="1:8" x14ac:dyDescent="0.25">
      <c r="A121">
        <v>119</v>
      </c>
      <c r="B121">
        <v>4</v>
      </c>
      <c r="C121" s="61">
        <f>$J$1*B120+(1-$J$1)*C120</f>
        <v>4.7993981023824039</v>
      </c>
      <c r="D121" s="61">
        <f>ABS(B121-C121)</f>
        <v>0.79939810238240394</v>
      </c>
      <c r="E121" s="61">
        <f>AVERAGE($D$3:D121)</f>
        <v>1.6234498718287396</v>
      </c>
      <c r="F121" s="61">
        <f t="shared" si="4"/>
        <v>2.0293123397859243</v>
      </c>
      <c r="G121" s="61">
        <f t="shared" si="6"/>
        <v>8.8580227819542525</v>
      </c>
      <c r="H121" s="61">
        <f t="shared" si="5"/>
        <v>0.74077342281055536</v>
      </c>
    </row>
    <row r="122" spans="1:8" x14ac:dyDescent="0.25">
      <c r="A122">
        <v>120</v>
      </c>
      <c r="B122">
        <v>4</v>
      </c>
      <c r="C122" s="61">
        <f>$J$1*B121+(1-$J$1)*C121</f>
        <v>4.6589781017361167</v>
      </c>
      <c r="D122" s="61">
        <f>ABS(B122-C122)</f>
        <v>0.65897810173611671</v>
      </c>
      <c r="E122" s="61">
        <f>AVERAGE($D$3:D122)</f>
        <v>1.6154126070779677</v>
      </c>
      <c r="F122" s="61">
        <f t="shared" si="4"/>
        <v>2.0192657588474598</v>
      </c>
      <c r="G122" s="61">
        <f t="shared" si="6"/>
        <v>8.6975096194310364</v>
      </c>
      <c r="H122" s="61">
        <f t="shared" si="5"/>
        <v>0.62044658404119701</v>
      </c>
    </row>
    <row r="123" spans="1:8" x14ac:dyDescent="0.25">
      <c r="A123">
        <v>121</v>
      </c>
      <c r="B123">
        <v>5</v>
      </c>
      <c r="C123" s="61">
        <f>$J$1*B122+(1-$J$1)*C122</f>
        <v>4.5432238796584041</v>
      </c>
      <c r="D123" s="61">
        <f>ABS(B123-C123)</f>
        <v>0.45677612034159587</v>
      </c>
      <c r="E123" s="61">
        <f>AVERAGE($D$3:D123)</f>
        <v>1.6058370989231217</v>
      </c>
      <c r="F123" s="61">
        <f t="shared" si="4"/>
        <v>2.0072963736539022</v>
      </c>
      <c r="G123" s="61">
        <f t="shared" si="6"/>
        <v>8.5578166269662077</v>
      </c>
      <c r="H123" s="61">
        <f t="shared" si="5"/>
        <v>0.52863113235059966</v>
      </c>
    </row>
    <row r="124" spans="1:8" x14ac:dyDescent="0.25">
      <c r="A124">
        <v>122</v>
      </c>
      <c r="B124">
        <v>5</v>
      </c>
      <c r="C124" s="61">
        <f>$J$1*B123+(1-$J$1)*C123</f>
        <v>4.6234598758690799</v>
      </c>
      <c r="D124" s="61">
        <f>ABS(B124-C124)</f>
        <v>0.37654012413092008</v>
      </c>
      <c r="E124" s="61">
        <f>AVERAGE($D$3:D124)</f>
        <v>1.5957608942117103</v>
      </c>
      <c r="F124" s="61">
        <f t="shared" si="4"/>
        <v>1.9947011177646379</v>
      </c>
      <c r="G124" s="61">
        <f t="shared" si="6"/>
        <v>8.6128621113983552</v>
      </c>
      <c r="H124" s="61">
        <f t="shared" si="5"/>
        <v>0.63405764033980416</v>
      </c>
    </row>
    <row r="125" spans="1:8" x14ac:dyDescent="0.25">
      <c r="A125">
        <v>123</v>
      </c>
      <c r="B125">
        <v>3</v>
      </c>
      <c r="C125" s="61">
        <f>$J$1*B124+(1-$J$1)*C124</f>
        <v>4.6896018448282755</v>
      </c>
      <c r="D125" s="61">
        <f>ABS(B125-C125)</f>
        <v>1.6896018448282755</v>
      </c>
      <c r="E125" s="61">
        <f>AVERAGE($D$3:D125)</f>
        <v>1.5965238287695684</v>
      </c>
      <c r="F125" s="61">
        <f t="shared" si="4"/>
        <v>1.9956547859619604</v>
      </c>
      <c r="G125" s="61">
        <f t="shared" si="6"/>
        <v>8.6809114167521955</v>
      </c>
      <c r="H125" s="61">
        <f t="shared" si="5"/>
        <v>0.69829227290435458</v>
      </c>
    </row>
    <row r="126" spans="1:8" x14ac:dyDescent="0.25">
      <c r="A126">
        <v>124</v>
      </c>
      <c r="B126">
        <v>6</v>
      </c>
      <c r="C126" s="61">
        <f>$J$1*B125+(1-$J$1)*C125</f>
        <v>4.3928111826592273</v>
      </c>
      <c r="D126" s="61">
        <f>ABS(B126-C126)</f>
        <v>1.6071888173407727</v>
      </c>
      <c r="E126" s="61">
        <f>AVERAGE($D$3:D126)</f>
        <v>1.596609836741917</v>
      </c>
      <c r="F126" s="61">
        <f t="shared" si="4"/>
        <v>1.9957622959273964</v>
      </c>
      <c r="G126" s="61">
        <f t="shared" si="6"/>
        <v>8.384335774514021</v>
      </c>
      <c r="H126" s="61">
        <f t="shared" si="5"/>
        <v>0.40128659080443452</v>
      </c>
    </row>
    <row r="127" spans="1:8" x14ac:dyDescent="0.25">
      <c r="A127">
        <v>125</v>
      </c>
      <c r="B127">
        <v>3</v>
      </c>
      <c r="C127" s="61">
        <f>$J$1*B126+(1-$J$1)*C126</f>
        <v>4.6751254064447361</v>
      </c>
      <c r="D127" s="61">
        <f>ABS(B127-C127)</f>
        <v>1.6751254064447361</v>
      </c>
      <c r="E127" s="61">
        <f>AVERAGE($D$3:D127)</f>
        <v>1.5972379612995395</v>
      </c>
      <c r="F127" s="61">
        <f t="shared" si="4"/>
        <v>1.9965474516244244</v>
      </c>
      <c r="G127" s="61">
        <f t="shared" si="6"/>
        <v>8.6682203096935844</v>
      </c>
      <c r="H127" s="61">
        <f t="shared" si="5"/>
        <v>0.68203050319588732</v>
      </c>
    </row>
    <row r="128" spans="1:8" x14ac:dyDescent="0.25">
      <c r="A128">
        <v>126</v>
      </c>
      <c r="B128">
        <v>5</v>
      </c>
      <c r="C128" s="61">
        <f>$J$1*B127+(1-$J$1)*C127</f>
        <v>4.3808776343339879</v>
      </c>
      <c r="D128" s="61">
        <f>ABS(B128-C128)</f>
        <v>0.61912236566601209</v>
      </c>
      <c r="E128" s="61">
        <f>AVERAGE($D$3:D128)</f>
        <v>1.5894751391119719</v>
      </c>
      <c r="F128" s="61">
        <f t="shared" si="4"/>
        <v>1.9868439238899649</v>
      </c>
      <c r="G128" s="61">
        <f t="shared" si="6"/>
        <v>8.3545654821139177</v>
      </c>
      <c r="H128" s="61">
        <f t="shared" si="5"/>
        <v>0.40718978655405813</v>
      </c>
    </row>
    <row r="129" spans="1:8" x14ac:dyDescent="0.25">
      <c r="A129">
        <v>127</v>
      </c>
      <c r="B129">
        <v>6</v>
      </c>
      <c r="C129" s="61">
        <f>$J$1*B128+(1-$J$1)*C128</f>
        <v>4.4896309109903347</v>
      </c>
      <c r="D129" s="61">
        <f>ABS(B129-C129)</f>
        <v>1.5103690890096653</v>
      </c>
      <c r="E129" s="61">
        <f>AVERAGE($D$3:D129)</f>
        <v>1.5888522568277017</v>
      </c>
      <c r="F129" s="61">
        <f t="shared" si="4"/>
        <v>1.9860653210346271</v>
      </c>
      <c r="G129" s="61">
        <f t="shared" si="6"/>
        <v>8.4617615530595884</v>
      </c>
      <c r="H129" s="61">
        <f t="shared" si="5"/>
        <v>0.51750026892108059</v>
      </c>
    </row>
    <row r="130" spans="1:8" x14ac:dyDescent="0.25">
      <c r="A130">
        <v>128</v>
      </c>
      <c r="B130">
        <v>2</v>
      </c>
      <c r="C130" s="61">
        <f>$J$1*B129+(1-$J$1)*C129</f>
        <v>4.7549380562322376</v>
      </c>
      <c r="D130" s="61">
        <f>ABS(B130-C130)</f>
        <v>2.7549380562322376</v>
      </c>
      <c r="E130" s="61">
        <f>AVERAGE($D$3:D130)</f>
        <v>1.5979623021355498</v>
      </c>
      <c r="F130" s="61">
        <f t="shared" si="4"/>
        <v>1.9974528776694371</v>
      </c>
      <c r="G130" s="61">
        <f t="shared" si="6"/>
        <v>8.749843811571111</v>
      </c>
      <c r="H130" s="61">
        <f t="shared" si="5"/>
        <v>0.76003230089336338</v>
      </c>
    </row>
    <row r="131" spans="1:8" x14ac:dyDescent="0.25">
      <c r="A131">
        <v>129</v>
      </c>
      <c r="B131">
        <v>6</v>
      </c>
      <c r="C131" s="61">
        <f>$J$1*B130+(1-$J$1)*C130</f>
        <v>4.2710134603597831</v>
      </c>
      <c r="D131" s="61">
        <f>ABS(B131-C131)</f>
        <v>1.7289865396402169</v>
      </c>
      <c r="E131" s="61">
        <f>AVERAGE($D$3:D131)</f>
        <v>1.5989779938991517</v>
      </c>
      <c r="F131" s="61">
        <f t="shared" si="4"/>
        <v>1.9987224923739397</v>
      </c>
      <c r="G131" s="61">
        <f t="shared" si="6"/>
        <v>8.2684584451076617</v>
      </c>
      <c r="H131" s="61">
        <f t="shared" si="5"/>
        <v>0.27356847561190367</v>
      </c>
    </row>
    <row r="132" spans="1:8" x14ac:dyDescent="0.25">
      <c r="A132">
        <v>130</v>
      </c>
      <c r="B132">
        <v>6</v>
      </c>
      <c r="C132" s="61">
        <f>$J$1*B131+(1-$J$1)*C131</f>
        <v>4.5747223261803853</v>
      </c>
      <c r="D132" s="61">
        <f>ABS(B132-C132)</f>
        <v>1.4252776738196147</v>
      </c>
      <c r="E132" s="61">
        <f>AVERAGE($D$3:D132)</f>
        <v>1.5976418375908477</v>
      </c>
      <c r="F132" s="61">
        <f t="shared" ref="F132:F195" si="7">1.25*E132</f>
        <v>1.9970522969885596</v>
      </c>
      <c r="G132" s="61">
        <f t="shared" si="6"/>
        <v>8.5688269201575054</v>
      </c>
      <c r="H132" s="61">
        <f t="shared" ref="H132:H195" si="8">MAX(C132-2*F132,0)</f>
        <v>0.58061773220326618</v>
      </c>
    </row>
    <row r="133" spans="1:8" x14ac:dyDescent="0.25">
      <c r="A133">
        <v>131</v>
      </c>
      <c r="B133">
        <v>4</v>
      </c>
      <c r="C133" s="61">
        <f>$J$1*B132+(1-$J$1)*C132</f>
        <v>4.8250825550606269</v>
      </c>
      <c r="D133" s="61">
        <f>ABS(B133-C133)</f>
        <v>0.82508255506062689</v>
      </c>
      <c r="E133" s="61">
        <f>AVERAGE($D$3:D133)</f>
        <v>1.5917444384875634</v>
      </c>
      <c r="F133" s="61">
        <f t="shared" si="7"/>
        <v>1.9896805481094542</v>
      </c>
      <c r="G133" s="61">
        <f t="shared" ref="G133:G196" si="9">C133+2*F133</f>
        <v>8.8044436512795343</v>
      </c>
      <c r="H133" s="61">
        <f t="shared" si="8"/>
        <v>0.84572145884171857</v>
      </c>
    </row>
    <row r="134" spans="1:8" x14ac:dyDescent="0.25">
      <c r="A134">
        <v>132</v>
      </c>
      <c r="B134">
        <v>3</v>
      </c>
      <c r="C134" s="61">
        <f>$J$1*B133+(1-$J$1)*C133</f>
        <v>4.6801508963919769</v>
      </c>
      <c r="D134" s="61">
        <f>ABS(B134-C134)</f>
        <v>1.6801508963919769</v>
      </c>
      <c r="E134" s="61">
        <f>AVERAGE($D$3:D134)</f>
        <v>1.5924141843807786</v>
      </c>
      <c r="F134" s="61">
        <f t="shared" si="7"/>
        <v>1.9905177304759734</v>
      </c>
      <c r="G134" s="61">
        <f t="shared" si="9"/>
        <v>8.6611863573439241</v>
      </c>
      <c r="H134" s="61">
        <f t="shared" si="8"/>
        <v>0.69911543544003019</v>
      </c>
    </row>
    <row r="135" spans="1:8" x14ac:dyDescent="0.25">
      <c r="A135">
        <v>133</v>
      </c>
      <c r="B135">
        <v>6</v>
      </c>
      <c r="C135" s="61">
        <f>$J$1*B134+(1-$J$1)*C134</f>
        <v>4.3850203609877756</v>
      </c>
      <c r="D135" s="61">
        <f>ABS(B135-C135)</f>
        <v>1.6149796390122244</v>
      </c>
      <c r="E135" s="61">
        <f>AVERAGE($D$3:D135)</f>
        <v>1.5925838494531956</v>
      </c>
      <c r="F135" s="61">
        <f t="shared" si="7"/>
        <v>1.9907298118164944</v>
      </c>
      <c r="G135" s="61">
        <f t="shared" si="9"/>
        <v>8.3664799846207636</v>
      </c>
      <c r="H135" s="61">
        <f t="shared" si="8"/>
        <v>0.4035607373547867</v>
      </c>
    </row>
    <row r="136" spans="1:8" x14ac:dyDescent="0.25">
      <c r="A136">
        <v>134</v>
      </c>
      <c r="B136">
        <v>5</v>
      </c>
      <c r="C136" s="61">
        <f>$J$1*B135+(1-$J$1)*C135</f>
        <v>4.668703098384813</v>
      </c>
      <c r="D136" s="61">
        <f>ABS(B136-C136)</f>
        <v>0.33129690161518699</v>
      </c>
      <c r="E136" s="61">
        <f>AVERAGE($D$3:D136)</f>
        <v>1.5831712602902255</v>
      </c>
      <c r="F136" s="61">
        <f t="shared" si="7"/>
        <v>1.9789640753627817</v>
      </c>
      <c r="G136" s="61">
        <f t="shared" si="9"/>
        <v>8.6266312491103765</v>
      </c>
      <c r="H136" s="61">
        <f t="shared" si="8"/>
        <v>0.71077494765924953</v>
      </c>
    </row>
    <row r="137" spans="1:8" x14ac:dyDescent="0.25">
      <c r="A137">
        <v>135</v>
      </c>
      <c r="B137">
        <v>4</v>
      </c>
      <c r="C137" s="61">
        <f>$J$1*B136+(1-$J$1)*C136</f>
        <v>4.7268977713522302</v>
      </c>
      <c r="D137" s="61">
        <f>ABS(B137-C137)</f>
        <v>0.72689777135223022</v>
      </c>
      <c r="E137" s="61">
        <f>AVERAGE($D$3:D137)</f>
        <v>1.5768284937054997</v>
      </c>
      <c r="F137" s="61">
        <f t="shared" si="7"/>
        <v>1.9710356171318746</v>
      </c>
      <c r="G137" s="61">
        <f t="shared" si="9"/>
        <v>8.6689690056159794</v>
      </c>
      <c r="H137" s="61">
        <f t="shared" si="8"/>
        <v>0.78482653708848105</v>
      </c>
    </row>
    <row r="138" spans="1:8" x14ac:dyDescent="0.25">
      <c r="A138">
        <v>136</v>
      </c>
      <c r="B138">
        <v>4</v>
      </c>
      <c r="C138" s="61">
        <f>$J$1*B137+(1-$J$1)*C137</f>
        <v>4.599212972978469</v>
      </c>
      <c r="D138" s="61">
        <f>ABS(B138-C138)</f>
        <v>0.59921297297846898</v>
      </c>
      <c r="E138" s="61">
        <f>AVERAGE($D$3:D138)</f>
        <v>1.5696401442883892</v>
      </c>
      <c r="F138" s="61">
        <f t="shared" si="7"/>
        <v>1.9620501803604864</v>
      </c>
      <c r="G138" s="61">
        <f t="shared" si="9"/>
        <v>8.5233133336994413</v>
      </c>
      <c r="H138" s="61">
        <f t="shared" si="8"/>
        <v>0.67511261225749619</v>
      </c>
    </row>
    <row r="139" spans="1:8" x14ac:dyDescent="0.25">
      <c r="A139">
        <v>137</v>
      </c>
      <c r="B139">
        <v>4</v>
      </c>
      <c r="C139" s="61">
        <f>$J$1*B138+(1-$J$1)*C138</f>
        <v>4.4939569237057251</v>
      </c>
      <c r="D139" s="61">
        <f>ABS(B139-C139)</f>
        <v>0.49395692370572508</v>
      </c>
      <c r="E139" s="61">
        <f>AVERAGE($D$3:D139)</f>
        <v>1.5617884419483696</v>
      </c>
      <c r="F139" s="61">
        <f t="shared" si="7"/>
        <v>1.952235552435462</v>
      </c>
      <c r="G139" s="61">
        <f t="shared" si="9"/>
        <v>8.3984280285766495</v>
      </c>
      <c r="H139" s="61">
        <f t="shared" si="8"/>
        <v>0.58948581883480111</v>
      </c>
    </row>
    <row r="140" spans="1:8" x14ac:dyDescent="0.25">
      <c r="A140">
        <v>138</v>
      </c>
      <c r="B140">
        <v>5</v>
      </c>
      <c r="C140" s="61">
        <f>$J$1*B139+(1-$J$1)*C139</f>
        <v>4.4071898531569191</v>
      </c>
      <c r="D140" s="61">
        <f>ABS(B140-C140)</f>
        <v>0.59281014684308087</v>
      </c>
      <c r="E140" s="61">
        <f>AVERAGE($D$3:D140)</f>
        <v>1.5547668600997806</v>
      </c>
      <c r="F140" s="61">
        <f t="shared" si="7"/>
        <v>1.9434585751247258</v>
      </c>
      <c r="G140" s="61">
        <f t="shared" si="9"/>
        <v>8.2941070034063706</v>
      </c>
      <c r="H140" s="61">
        <f t="shared" si="8"/>
        <v>0.52027270290746763</v>
      </c>
    </row>
    <row r="141" spans="1:8" x14ac:dyDescent="0.25">
      <c r="A141">
        <v>139</v>
      </c>
      <c r="B141">
        <v>4</v>
      </c>
      <c r="C141" s="61">
        <f>$J$1*B140+(1-$J$1)*C140</f>
        <v>4.5113212001725653</v>
      </c>
      <c r="D141" s="61">
        <f>ABS(B141-C141)</f>
        <v>0.51132120017256533</v>
      </c>
      <c r="E141" s="61">
        <f>AVERAGE($D$3:D141)</f>
        <v>1.5472600567909518</v>
      </c>
      <c r="F141" s="61">
        <f t="shared" si="7"/>
        <v>1.9340750709886898</v>
      </c>
      <c r="G141" s="61">
        <f t="shared" si="9"/>
        <v>8.3794713421499445</v>
      </c>
      <c r="H141" s="61">
        <f t="shared" si="8"/>
        <v>0.64317105819518572</v>
      </c>
    </row>
    <row r="142" spans="1:8" x14ac:dyDescent="0.25">
      <c r="A142">
        <v>140</v>
      </c>
      <c r="B142">
        <v>5</v>
      </c>
      <c r="C142" s="61">
        <f>$J$1*B141+(1-$J$1)*C141</f>
        <v>4.4215039701282217</v>
      </c>
      <c r="D142" s="61">
        <f>ABS(B142-C142)</f>
        <v>0.57849602987177828</v>
      </c>
      <c r="E142" s="61">
        <f>AVERAGE($D$3:D142)</f>
        <v>1.5403403137415292</v>
      </c>
      <c r="F142" s="61">
        <f t="shared" si="7"/>
        <v>1.9254253921769116</v>
      </c>
      <c r="G142" s="61">
        <f t="shared" si="9"/>
        <v>8.2723547544820448</v>
      </c>
      <c r="H142" s="61">
        <f t="shared" si="8"/>
        <v>0.57065318577439861</v>
      </c>
    </row>
    <row r="143" spans="1:8" x14ac:dyDescent="0.25">
      <c r="A143">
        <v>141</v>
      </c>
      <c r="B143">
        <v>4</v>
      </c>
      <c r="C143" s="61">
        <f>$J$1*B142+(1-$J$1)*C142</f>
        <v>4.5231209400039036</v>
      </c>
      <c r="D143" s="61">
        <f>ABS(B143-C143)</f>
        <v>0.52312094000390363</v>
      </c>
      <c r="E143" s="61">
        <f>AVERAGE($D$3:D143)</f>
        <v>1.5331259919419715</v>
      </c>
      <c r="F143" s="61">
        <f t="shared" si="7"/>
        <v>1.9164074899274643</v>
      </c>
      <c r="G143" s="61">
        <f t="shared" si="9"/>
        <v>8.3559359198588332</v>
      </c>
      <c r="H143" s="61">
        <f t="shared" si="8"/>
        <v>0.69030596014897494</v>
      </c>
    </row>
    <row r="144" spans="1:8" x14ac:dyDescent="0.25">
      <c r="A144">
        <v>142</v>
      </c>
      <c r="B144">
        <v>4</v>
      </c>
      <c r="C144" s="61">
        <f>$J$1*B143+(1-$J$1)*C143</f>
        <v>4.4312310011680278</v>
      </c>
      <c r="D144" s="61">
        <f>ABS(B144-C144)</f>
        <v>0.43123100116802782</v>
      </c>
      <c r="E144" s="61">
        <f>AVERAGE($D$3:D144)</f>
        <v>1.5253661680632817</v>
      </c>
      <c r="F144" s="61">
        <f t="shared" si="7"/>
        <v>1.9067077100791021</v>
      </c>
      <c r="G144" s="61">
        <f t="shared" si="9"/>
        <v>8.244646421326232</v>
      </c>
      <c r="H144" s="61">
        <f t="shared" si="8"/>
        <v>0.61781558100982359</v>
      </c>
    </row>
    <row r="145" spans="1:8" x14ac:dyDescent="0.25">
      <c r="A145">
        <v>143</v>
      </c>
      <c r="B145">
        <v>6</v>
      </c>
      <c r="C145" s="61">
        <f>$J$1*B144+(1-$J$1)*C144</f>
        <v>4.3554821880519485</v>
      </c>
      <c r="D145" s="61">
        <f>ABS(B145-C145)</f>
        <v>1.6445178119480515</v>
      </c>
      <c r="E145" s="61">
        <f>AVERAGE($D$3:D145)</f>
        <v>1.5261993963421963</v>
      </c>
      <c r="F145" s="61">
        <f t="shared" si="7"/>
        <v>1.9077492454277454</v>
      </c>
      <c r="G145" s="61">
        <f t="shared" si="9"/>
        <v>8.1709806789074388</v>
      </c>
      <c r="H145" s="61">
        <f t="shared" si="8"/>
        <v>0.53998369719645778</v>
      </c>
    </row>
    <row r="146" spans="1:8" x14ac:dyDescent="0.25">
      <c r="A146">
        <v>144</v>
      </c>
      <c r="B146">
        <v>4</v>
      </c>
      <c r="C146" s="61">
        <f>$J$1*B145+(1-$J$1)*C145</f>
        <v>4.6443535170285477</v>
      </c>
      <c r="D146" s="61">
        <f>ABS(B146-C146)</f>
        <v>0.64435351702854771</v>
      </c>
      <c r="E146" s="61">
        <f>AVERAGE($D$3:D146)</f>
        <v>1.5200754666247402</v>
      </c>
      <c r="F146" s="61">
        <f t="shared" si="7"/>
        <v>1.9000943332809253</v>
      </c>
      <c r="G146" s="61">
        <f t="shared" si="9"/>
        <v>8.4445421835903982</v>
      </c>
      <c r="H146" s="61">
        <f t="shared" si="8"/>
        <v>0.8441648504666972</v>
      </c>
    </row>
    <row r="147" spans="1:8" x14ac:dyDescent="0.25">
      <c r="A147">
        <v>145</v>
      </c>
      <c r="B147">
        <v>4</v>
      </c>
      <c r="C147" s="61">
        <f>$J$1*B146+(1-$J$1)*C146</f>
        <v>4.5311682079717297</v>
      </c>
      <c r="D147" s="61">
        <f>ABS(B147-C147)</f>
        <v>0.5311682079717297</v>
      </c>
      <c r="E147" s="61">
        <f>AVERAGE($D$3:D147)</f>
        <v>1.5132554165650642</v>
      </c>
      <c r="F147" s="61">
        <f t="shared" si="7"/>
        <v>1.8915692707063303</v>
      </c>
      <c r="G147" s="61">
        <f t="shared" si="9"/>
        <v>8.3143067493843894</v>
      </c>
      <c r="H147" s="61">
        <f t="shared" si="8"/>
        <v>0.74802966655906911</v>
      </c>
    </row>
    <row r="148" spans="1:8" x14ac:dyDescent="0.25">
      <c r="A148">
        <v>146</v>
      </c>
      <c r="B148">
        <v>6</v>
      </c>
      <c r="C148" s="61">
        <f>$J$1*B147+(1-$J$1)*C147</f>
        <v>4.4378647088961243</v>
      </c>
      <c r="D148" s="61">
        <f>ABS(B148-C148)</f>
        <v>1.5621352911038757</v>
      </c>
      <c r="E148" s="61">
        <f>AVERAGE($D$3:D148)</f>
        <v>1.513590210226289</v>
      </c>
      <c r="F148" s="61">
        <f t="shared" si="7"/>
        <v>1.8919877627828612</v>
      </c>
      <c r="G148" s="61">
        <f t="shared" si="9"/>
        <v>8.2218402344618475</v>
      </c>
      <c r="H148" s="61">
        <f t="shared" si="8"/>
        <v>0.65388918333040191</v>
      </c>
    </row>
    <row r="149" spans="1:8" x14ac:dyDescent="0.25">
      <c r="A149">
        <v>147</v>
      </c>
      <c r="B149">
        <v>4</v>
      </c>
      <c r="C149" s="61">
        <f>$J$1*B148+(1-$J$1)*C148</f>
        <v>4.7122649581995217</v>
      </c>
      <c r="D149" s="61">
        <f>ABS(B149-C149)</f>
        <v>0.71226495819952174</v>
      </c>
      <c r="E149" s="61">
        <f>AVERAGE($D$3:D149)</f>
        <v>1.5081390180356307</v>
      </c>
      <c r="F149" s="61">
        <f t="shared" si="7"/>
        <v>1.8851737725445383</v>
      </c>
      <c r="G149" s="61">
        <f t="shared" si="9"/>
        <v>8.4826125032885979</v>
      </c>
      <c r="H149" s="61">
        <f t="shared" si="8"/>
        <v>0.94191741311044508</v>
      </c>
    </row>
    <row r="150" spans="1:8" x14ac:dyDescent="0.25">
      <c r="A150">
        <v>148</v>
      </c>
      <c r="B150">
        <v>5</v>
      </c>
      <c r="C150" s="61">
        <f>$J$1*B149+(1-$J$1)*C149</f>
        <v>4.5871505182319616</v>
      </c>
      <c r="D150" s="61">
        <f>ABS(B150-C150)</f>
        <v>0.41284948176803837</v>
      </c>
      <c r="E150" s="61">
        <f>AVERAGE($D$3:D150)</f>
        <v>1.5007384130608497</v>
      </c>
      <c r="F150" s="61">
        <f t="shared" si="7"/>
        <v>1.8759230163260621</v>
      </c>
      <c r="G150" s="61">
        <f t="shared" si="9"/>
        <v>8.3389965508840866</v>
      </c>
      <c r="H150" s="61">
        <f t="shared" si="8"/>
        <v>0.8353044855798375</v>
      </c>
    </row>
    <row r="151" spans="1:8" x14ac:dyDescent="0.25">
      <c r="A151">
        <v>149</v>
      </c>
      <c r="B151">
        <v>4</v>
      </c>
      <c r="C151" s="61">
        <f>$J$1*B150+(1-$J$1)*C150</f>
        <v>4.6596704858474913</v>
      </c>
      <c r="D151" s="61">
        <f>ABS(B151-C151)</f>
        <v>0.65967048584749133</v>
      </c>
      <c r="E151" s="61">
        <f>AVERAGE($D$3:D151)</f>
        <v>1.4950936618714983</v>
      </c>
      <c r="F151" s="61">
        <f t="shared" si="7"/>
        <v>1.868867077339373</v>
      </c>
      <c r="G151" s="61">
        <f t="shared" si="9"/>
        <v>8.3974046405262364</v>
      </c>
      <c r="H151" s="61">
        <f t="shared" si="8"/>
        <v>0.9219363311687454</v>
      </c>
    </row>
    <row r="152" spans="1:8" x14ac:dyDescent="0.25">
      <c r="A152">
        <v>150</v>
      </c>
      <c r="B152">
        <v>4</v>
      </c>
      <c r="C152" s="61">
        <f>$J$1*B151+(1-$J$1)*C151</f>
        <v>4.5437946415429096</v>
      </c>
      <c r="D152" s="61">
        <f>ABS(B152-C152)</f>
        <v>0.54379464154290957</v>
      </c>
      <c r="E152" s="61">
        <f>AVERAGE($D$3:D152)</f>
        <v>1.4887516684026412</v>
      </c>
      <c r="F152" s="61">
        <f t="shared" si="7"/>
        <v>1.8609395855033015</v>
      </c>
      <c r="G152" s="61">
        <f t="shared" si="9"/>
        <v>8.2656738125495117</v>
      </c>
      <c r="H152" s="61">
        <f t="shared" si="8"/>
        <v>0.82191547053630654</v>
      </c>
    </row>
    <row r="153" spans="1:8" x14ac:dyDescent="0.25">
      <c r="A153">
        <v>151</v>
      </c>
      <c r="B153">
        <v>5</v>
      </c>
      <c r="C153" s="61">
        <f>$J$1*B152+(1-$J$1)*C152</f>
        <v>4.4482732190009591</v>
      </c>
      <c r="D153" s="61">
        <f>ABS(B153-C153)</f>
        <v>0.55172678099904093</v>
      </c>
      <c r="E153" s="61">
        <f>AVERAGE($D$3:D153)</f>
        <v>1.4825462055721537</v>
      </c>
      <c r="F153" s="61">
        <f t="shared" si="7"/>
        <v>1.8531827569651922</v>
      </c>
      <c r="G153" s="61">
        <f t="shared" si="9"/>
        <v>8.1546387329313426</v>
      </c>
      <c r="H153" s="61">
        <f t="shared" si="8"/>
        <v>0.74190770507057469</v>
      </c>
    </row>
    <row r="154" spans="1:8" x14ac:dyDescent="0.25">
      <c r="A154">
        <v>152</v>
      </c>
      <c r="B154">
        <v>5</v>
      </c>
      <c r="C154" s="61">
        <f>$J$1*B153+(1-$J$1)*C153</f>
        <v>4.5451879786352007</v>
      </c>
      <c r="D154" s="61">
        <f>ABS(B154-C154)</f>
        <v>0.45481202136479926</v>
      </c>
      <c r="E154" s="61">
        <f>AVERAGE($D$3:D154)</f>
        <v>1.4757847964655264</v>
      </c>
      <c r="F154" s="61">
        <f t="shared" si="7"/>
        <v>1.844730995581908</v>
      </c>
      <c r="G154" s="61">
        <f t="shared" si="9"/>
        <v>8.2346499697990172</v>
      </c>
      <c r="H154" s="61">
        <f t="shared" si="8"/>
        <v>0.85572598747138473</v>
      </c>
    </row>
    <row r="155" spans="1:8" x14ac:dyDescent="0.25">
      <c r="A155">
        <v>153</v>
      </c>
      <c r="B155">
        <v>4</v>
      </c>
      <c r="C155" s="61">
        <f>$J$1*B154+(1-$J$1)*C154</f>
        <v>4.625078966796984</v>
      </c>
      <c r="D155" s="61">
        <f>ABS(B155-C155)</f>
        <v>0.62507896679698405</v>
      </c>
      <c r="E155" s="61">
        <f>AVERAGE($D$3:D155)</f>
        <v>1.4702246276441635</v>
      </c>
      <c r="F155" s="61">
        <f t="shared" si="7"/>
        <v>1.8377807845552043</v>
      </c>
      <c r="G155" s="61">
        <f t="shared" si="9"/>
        <v>8.3006405359073927</v>
      </c>
      <c r="H155" s="61">
        <f t="shared" si="8"/>
        <v>0.94951739768657539</v>
      </c>
    </row>
    <row r="156" spans="1:8" x14ac:dyDescent="0.25">
      <c r="A156">
        <v>154</v>
      </c>
      <c r="B156">
        <v>5</v>
      </c>
      <c r="C156" s="61">
        <f>$J$1*B155+(1-$J$1)*C155</f>
        <v>4.5152793705006884</v>
      </c>
      <c r="D156" s="61">
        <f>ABS(B156-C156)</f>
        <v>0.48472062949931161</v>
      </c>
      <c r="E156" s="61">
        <f>AVERAGE($D$3:D156)</f>
        <v>1.4638252510328333</v>
      </c>
      <c r="F156" s="61">
        <f t="shared" si="7"/>
        <v>1.8297815637910417</v>
      </c>
      <c r="G156" s="61">
        <f t="shared" si="9"/>
        <v>8.1748424980827714</v>
      </c>
      <c r="H156" s="61">
        <f t="shared" si="8"/>
        <v>0.85571624291860493</v>
      </c>
    </row>
    <row r="157" spans="1:8" x14ac:dyDescent="0.25">
      <c r="A157">
        <v>155</v>
      </c>
      <c r="B157">
        <v>4</v>
      </c>
      <c r="C157" s="61">
        <f>$J$1*B156+(1-$J$1)*C156</f>
        <v>4.6004240198371242</v>
      </c>
      <c r="D157" s="61">
        <f>ABS(B157-C157)</f>
        <v>0.60042401983712423</v>
      </c>
      <c r="E157" s="61">
        <f>AVERAGE($D$3:D157)</f>
        <v>1.4582549205089901</v>
      </c>
      <c r="F157" s="61">
        <f t="shared" si="7"/>
        <v>1.8228186506362376</v>
      </c>
      <c r="G157" s="61">
        <f t="shared" si="9"/>
        <v>8.2460613211096003</v>
      </c>
      <c r="H157" s="61">
        <f t="shared" si="8"/>
        <v>0.95478671856464903</v>
      </c>
    </row>
    <row r="158" spans="1:8" x14ac:dyDescent="0.25">
      <c r="A158">
        <v>156</v>
      </c>
      <c r="B158">
        <v>5</v>
      </c>
      <c r="C158" s="61">
        <f>$J$1*B157+(1-$J$1)*C157</f>
        <v>4.4949552415121499</v>
      </c>
      <c r="D158" s="61">
        <f>ABS(B158-C158)</f>
        <v>0.50504475848785013</v>
      </c>
      <c r="E158" s="61">
        <f>AVERAGE($D$3:D158)</f>
        <v>1.4521445989575725</v>
      </c>
      <c r="F158" s="61">
        <f t="shared" si="7"/>
        <v>1.8151807486969656</v>
      </c>
      <c r="G158" s="61">
        <f t="shared" si="9"/>
        <v>8.125316738906081</v>
      </c>
      <c r="H158" s="61">
        <f t="shared" si="8"/>
        <v>0.86459374411821877</v>
      </c>
    </row>
    <row r="159" spans="1:8" x14ac:dyDescent="0.25">
      <c r="A159">
        <v>157</v>
      </c>
      <c r="B159">
        <v>4</v>
      </c>
      <c r="C159" s="61">
        <f>$J$1*B158+(1-$J$1)*C158</f>
        <v>4.583669969633112</v>
      </c>
      <c r="D159" s="61">
        <f>ABS(B159-C159)</f>
        <v>0.58366996963311202</v>
      </c>
      <c r="E159" s="61">
        <f>AVERAGE($D$3:D159)</f>
        <v>1.4466129134204742</v>
      </c>
      <c r="F159" s="61">
        <f t="shared" si="7"/>
        <v>1.8082661417755928</v>
      </c>
      <c r="G159" s="61">
        <f t="shared" si="9"/>
        <v>8.2002022531842975</v>
      </c>
      <c r="H159" s="61">
        <f t="shared" si="8"/>
        <v>0.96713768608192652</v>
      </c>
    </row>
    <row r="160" spans="1:8" x14ac:dyDescent="0.25">
      <c r="A160">
        <v>158</v>
      </c>
      <c r="B160">
        <v>5</v>
      </c>
      <c r="C160" s="61">
        <f>$J$1*B159+(1-$J$1)*C159</f>
        <v>4.4811441601911808</v>
      </c>
      <c r="D160" s="61">
        <f>ABS(B160-C160)</f>
        <v>0.51885583980881922</v>
      </c>
      <c r="E160" s="61">
        <f>AVERAGE($D$3:D160)</f>
        <v>1.4407410332077422</v>
      </c>
      <c r="F160" s="61">
        <f t="shared" si="7"/>
        <v>1.8009262915096778</v>
      </c>
      <c r="G160" s="61">
        <f t="shared" si="9"/>
        <v>8.0829967432105363</v>
      </c>
      <c r="H160" s="61">
        <f t="shared" si="8"/>
        <v>0.87929157717182527</v>
      </c>
    </row>
    <row r="161" spans="1:8" x14ac:dyDescent="0.25">
      <c r="A161">
        <v>159</v>
      </c>
      <c r="B161">
        <v>4</v>
      </c>
      <c r="C161" s="61">
        <f>$J$1*B160+(1-$J$1)*C160</f>
        <v>4.57228490363822</v>
      </c>
      <c r="D161" s="61">
        <f>ABS(B161-C161)</f>
        <v>0.57228490363822004</v>
      </c>
      <c r="E161" s="61">
        <f>AVERAGE($D$3:D161)</f>
        <v>1.4352790449714561</v>
      </c>
      <c r="F161" s="61">
        <f t="shared" si="7"/>
        <v>1.7940988062143202</v>
      </c>
      <c r="G161" s="61">
        <f t="shared" si="9"/>
        <v>8.1604825160668604</v>
      </c>
      <c r="H161" s="61">
        <f t="shared" si="8"/>
        <v>0.98408729120957972</v>
      </c>
    </row>
    <row r="162" spans="1:8" x14ac:dyDescent="0.25">
      <c r="A162">
        <v>160</v>
      </c>
      <c r="B162">
        <v>5</v>
      </c>
      <c r="C162" s="61">
        <f>$J$1*B161+(1-$J$1)*C161</f>
        <v>4.4717589625592433</v>
      </c>
      <c r="D162" s="61">
        <f>ABS(B162-C162)</f>
        <v>0.52824103744075668</v>
      </c>
      <c r="E162" s="61">
        <f>AVERAGE($D$3:D162)</f>
        <v>1.4296100574243891</v>
      </c>
      <c r="F162" s="61">
        <f t="shared" si="7"/>
        <v>1.7870125717804863</v>
      </c>
      <c r="G162" s="61">
        <f t="shared" si="9"/>
        <v>8.045784106120216</v>
      </c>
      <c r="H162" s="61">
        <f t="shared" si="8"/>
        <v>0.89773381899827065</v>
      </c>
    </row>
    <row r="163" spans="1:8" x14ac:dyDescent="0.25">
      <c r="A163">
        <v>161</v>
      </c>
      <c r="B163">
        <v>5</v>
      </c>
      <c r="C163" s="61">
        <f>$J$1*B162+(1-$J$1)*C162</f>
        <v>4.5645482831715452</v>
      </c>
      <c r="D163" s="61">
        <f>ABS(B163-C163)</f>
        <v>0.43545171682845485</v>
      </c>
      <c r="E163" s="61">
        <f>AVERAGE($D$3:D163)</f>
        <v>1.4234351608989484</v>
      </c>
      <c r="F163" s="61">
        <f t="shared" si="7"/>
        <v>1.7792939511236856</v>
      </c>
      <c r="G163" s="61">
        <f t="shared" si="9"/>
        <v>8.1231361854189164</v>
      </c>
      <c r="H163" s="61">
        <f t="shared" si="8"/>
        <v>1.0059603809241739</v>
      </c>
    </row>
    <row r="164" spans="1:8" x14ac:dyDescent="0.25">
      <c r="A164">
        <v>162</v>
      </c>
      <c r="B164">
        <v>4</v>
      </c>
      <c r="C164" s="61">
        <f>$J$1*B163+(1-$J$1)*C163</f>
        <v>4.6410384952151418</v>
      </c>
      <c r="D164" s="61">
        <f>ABS(B164-C164)</f>
        <v>0.64103849521514178</v>
      </c>
      <c r="E164" s="61">
        <f>AVERAGE($D$3:D164)</f>
        <v>1.4186055518515177</v>
      </c>
      <c r="F164" s="61">
        <f t="shared" si="7"/>
        <v>1.7732569398143971</v>
      </c>
      <c r="G164" s="61">
        <f t="shared" si="9"/>
        <v>8.1875523748439356</v>
      </c>
      <c r="H164" s="61">
        <f t="shared" si="8"/>
        <v>1.0945246155863475</v>
      </c>
    </row>
    <row r="165" spans="1:8" x14ac:dyDescent="0.25">
      <c r="A165">
        <v>163</v>
      </c>
      <c r="B165">
        <v>5</v>
      </c>
      <c r="C165" s="61">
        <f>$J$1*B164+(1-$J$1)*C164</f>
        <v>4.5284354934765343</v>
      </c>
      <c r="D165" s="61">
        <f>ABS(B165-C165)</f>
        <v>0.47156450652346571</v>
      </c>
      <c r="E165" s="61">
        <f>AVERAGE($D$3:D165)</f>
        <v>1.4127954840887689</v>
      </c>
      <c r="F165" s="61">
        <f t="shared" si="7"/>
        <v>1.7659943551109611</v>
      </c>
      <c r="G165" s="61">
        <f t="shared" si="9"/>
        <v>8.0604242036984566</v>
      </c>
      <c r="H165" s="61">
        <f t="shared" si="8"/>
        <v>0.996446783254612</v>
      </c>
    </row>
    <row r="166" spans="1:8" x14ac:dyDescent="0.25">
      <c r="A166">
        <v>164</v>
      </c>
      <c r="B166">
        <v>4</v>
      </c>
      <c r="C166" s="61">
        <f>$J$1*B165+(1-$J$1)*C165</f>
        <v>4.6112691756099391</v>
      </c>
      <c r="D166" s="61">
        <f>ABS(B166-C166)</f>
        <v>0.6112691756099391</v>
      </c>
      <c r="E166" s="61">
        <f>AVERAGE($D$3:D166)</f>
        <v>1.4079081285492638</v>
      </c>
      <c r="F166" s="61">
        <f t="shared" si="7"/>
        <v>1.7598851606865797</v>
      </c>
      <c r="G166" s="61">
        <f t="shared" si="9"/>
        <v>8.1310394969830995</v>
      </c>
      <c r="H166" s="61">
        <f t="shared" si="8"/>
        <v>1.0914988542367796</v>
      </c>
    </row>
    <row r="167" spans="1:8" x14ac:dyDescent="0.25">
      <c r="A167">
        <v>165</v>
      </c>
      <c r="B167">
        <v>4</v>
      </c>
      <c r="C167" s="61">
        <f>$J$1*B166+(1-$J$1)*C166</f>
        <v>4.5038953680184584</v>
      </c>
      <c r="D167" s="61">
        <f>ABS(B167-C167)</f>
        <v>0.50389536801845836</v>
      </c>
      <c r="E167" s="61">
        <f>AVERAGE($D$3:D167)</f>
        <v>1.4024292633339255</v>
      </c>
      <c r="F167" s="61">
        <f t="shared" si="7"/>
        <v>1.7530365791674067</v>
      </c>
      <c r="G167" s="61">
        <f t="shared" si="9"/>
        <v>8.0099685263532727</v>
      </c>
      <c r="H167" s="61">
        <f t="shared" si="8"/>
        <v>0.99782220968364488</v>
      </c>
    </row>
    <row r="168" spans="1:8" x14ac:dyDescent="0.25">
      <c r="A168">
        <v>166</v>
      </c>
      <c r="B168">
        <v>4</v>
      </c>
      <c r="C168" s="61">
        <f>$J$1*B167+(1-$J$1)*C167</f>
        <v>4.4153825385634731</v>
      </c>
      <c r="D168" s="61">
        <f>ABS(B168-C168)</f>
        <v>0.41538253856347307</v>
      </c>
      <c r="E168" s="61">
        <f>AVERAGE($D$3:D168)</f>
        <v>1.3964831987268747</v>
      </c>
      <c r="F168" s="61">
        <f t="shared" si="7"/>
        <v>1.7456039984085934</v>
      </c>
      <c r="G168" s="61">
        <f t="shared" si="9"/>
        <v>7.9065905353806603</v>
      </c>
      <c r="H168" s="61">
        <f t="shared" si="8"/>
        <v>0.92417454174628633</v>
      </c>
    </row>
    <row r="169" spans="1:8" x14ac:dyDescent="0.25">
      <c r="A169">
        <v>167</v>
      </c>
      <c r="B169">
        <v>5</v>
      </c>
      <c r="C169" s="61">
        <f>$J$1*B168+(1-$J$1)*C168</f>
        <v>4.3424176213842767</v>
      </c>
      <c r="D169" s="61">
        <f>ABS(B169-C169)</f>
        <v>0.65758237861572333</v>
      </c>
      <c r="E169" s="61">
        <f>AVERAGE($D$3:D169)</f>
        <v>1.3920586429178259</v>
      </c>
      <c r="F169" s="61">
        <f t="shared" si="7"/>
        <v>1.7400733036472824</v>
      </c>
      <c r="G169" s="61">
        <f t="shared" si="9"/>
        <v>7.822564228678841</v>
      </c>
      <c r="H169" s="61">
        <f t="shared" si="8"/>
        <v>0.86227101408971185</v>
      </c>
    </row>
    <row r="170" spans="1:8" x14ac:dyDescent="0.25">
      <c r="A170">
        <v>168</v>
      </c>
      <c r="B170">
        <v>5</v>
      </c>
      <c r="C170" s="61">
        <f>$J$1*B169+(1-$J$1)*C169</f>
        <v>4.4579266747020387</v>
      </c>
      <c r="D170" s="61">
        <f>ABS(B170-C170)</f>
        <v>0.54207332529796126</v>
      </c>
      <c r="E170" s="61">
        <f>AVERAGE($D$3:D170)</f>
        <v>1.386999206503422</v>
      </c>
      <c r="F170" s="61">
        <f t="shared" si="7"/>
        <v>1.7337490081292775</v>
      </c>
      <c r="G170" s="61">
        <f t="shared" si="9"/>
        <v>7.9254246909605932</v>
      </c>
      <c r="H170" s="61">
        <f t="shared" si="8"/>
        <v>0.99042865844348382</v>
      </c>
    </row>
    <row r="171" spans="1:8" x14ac:dyDescent="0.25">
      <c r="A171">
        <v>169</v>
      </c>
      <c r="B171">
        <v>4</v>
      </c>
      <c r="C171" s="61">
        <f>$J$1*B170+(1-$J$1)*C170</f>
        <v>4.5531457357203537</v>
      </c>
      <c r="D171" s="61">
        <f>ABS(B171-C171)</f>
        <v>0.55314573572035375</v>
      </c>
      <c r="E171" s="61">
        <f>AVERAGE($D$3:D171)</f>
        <v>1.382065162297605</v>
      </c>
      <c r="F171" s="61">
        <f t="shared" si="7"/>
        <v>1.7275814528720064</v>
      </c>
      <c r="G171" s="61">
        <f t="shared" si="9"/>
        <v>8.0083086414643674</v>
      </c>
      <c r="H171" s="61">
        <f t="shared" si="8"/>
        <v>1.097982829976341</v>
      </c>
    </row>
    <row r="172" spans="1:8" x14ac:dyDescent="0.25">
      <c r="A172">
        <v>170</v>
      </c>
      <c r="B172">
        <v>5</v>
      </c>
      <c r="C172" s="61">
        <f>$J$1*B171+(1-$J$1)*C171</f>
        <v>4.4559817265291146</v>
      </c>
      <c r="D172" s="61">
        <f>ABS(B172-C172)</f>
        <v>0.54401827347088538</v>
      </c>
      <c r="E172" s="61">
        <f>AVERAGE($D$3:D172)</f>
        <v>1.3771354747162714</v>
      </c>
      <c r="F172" s="61">
        <f t="shared" si="7"/>
        <v>1.7214193433953393</v>
      </c>
      <c r="G172" s="61">
        <f t="shared" si="9"/>
        <v>7.8988204133197932</v>
      </c>
      <c r="H172" s="61">
        <f t="shared" si="8"/>
        <v>1.013143039738436</v>
      </c>
    </row>
    <row r="173" spans="1:8" x14ac:dyDescent="0.25">
      <c r="A173">
        <v>171</v>
      </c>
      <c r="B173">
        <v>5</v>
      </c>
      <c r="C173" s="61">
        <f>$J$1*B172+(1-$J$1)*C172</f>
        <v>4.5515424316204953</v>
      </c>
      <c r="D173" s="61">
        <f>ABS(B173-C173)</f>
        <v>0.44845756837950468</v>
      </c>
      <c r="E173" s="61">
        <f>AVERAGE($D$3:D173)</f>
        <v>1.3717046097669336</v>
      </c>
      <c r="F173" s="61">
        <f t="shared" si="7"/>
        <v>1.7146307622086669</v>
      </c>
      <c r="G173" s="61">
        <f t="shared" si="9"/>
        <v>7.9808039560378292</v>
      </c>
      <c r="H173" s="61">
        <f t="shared" si="8"/>
        <v>1.1222809072031614</v>
      </c>
    </row>
    <row r="174" spans="1:8" x14ac:dyDescent="0.25">
      <c r="A174">
        <v>172</v>
      </c>
      <c r="B174">
        <v>5</v>
      </c>
      <c r="C174" s="61">
        <f>$J$1*B173+(1-$J$1)*C173</f>
        <v>4.6303172146153626</v>
      </c>
      <c r="D174" s="61">
        <f>ABS(B174-C174)</f>
        <v>0.36968278538463739</v>
      </c>
      <c r="E174" s="61">
        <f>AVERAGE($D$3:D174)</f>
        <v>1.3658789014856412</v>
      </c>
      <c r="F174" s="61">
        <f t="shared" si="7"/>
        <v>1.7073486268570515</v>
      </c>
      <c r="G174" s="61">
        <f t="shared" si="9"/>
        <v>8.045014468329466</v>
      </c>
      <c r="H174" s="61">
        <f t="shared" si="8"/>
        <v>1.2156199609012597</v>
      </c>
    </row>
    <row r="175" spans="1:8" x14ac:dyDescent="0.25">
      <c r="A175">
        <v>173</v>
      </c>
      <c r="B175">
        <v>4</v>
      </c>
      <c r="C175" s="61">
        <f>$J$1*B174+(1-$J$1)*C174</f>
        <v>4.6952546429228921</v>
      </c>
      <c r="D175" s="61">
        <f>ABS(B175-C175)</f>
        <v>0.69525464292289207</v>
      </c>
      <c r="E175" s="61">
        <f>AVERAGE($D$3:D175)</f>
        <v>1.3620024606847005</v>
      </c>
      <c r="F175" s="61">
        <f t="shared" si="7"/>
        <v>1.7025030758558757</v>
      </c>
      <c r="G175" s="61">
        <f t="shared" si="9"/>
        <v>8.100260794634643</v>
      </c>
      <c r="H175" s="61">
        <f t="shared" si="8"/>
        <v>1.2902484912111407</v>
      </c>
    </row>
    <row r="176" spans="1:8" x14ac:dyDescent="0.25">
      <c r="A176">
        <v>174</v>
      </c>
      <c r="B176">
        <v>4</v>
      </c>
      <c r="C176" s="61">
        <f>$J$1*B175+(1-$J$1)*C175</f>
        <v>4.5731281866333262</v>
      </c>
      <c r="D176" s="61">
        <f>ABS(B176-C176)</f>
        <v>0.57312818663332621</v>
      </c>
      <c r="E176" s="61">
        <f>AVERAGE($D$3:D176)</f>
        <v>1.3574687004890029</v>
      </c>
      <c r="F176" s="61">
        <f t="shared" si="7"/>
        <v>1.6968358756112536</v>
      </c>
      <c r="G176" s="61">
        <f t="shared" si="9"/>
        <v>7.9667999378558338</v>
      </c>
      <c r="H176" s="61">
        <f t="shared" si="8"/>
        <v>1.179456435410819</v>
      </c>
    </row>
    <row r="177" spans="1:8" x14ac:dyDescent="0.25">
      <c r="A177">
        <v>175</v>
      </c>
      <c r="B177">
        <v>5</v>
      </c>
      <c r="C177" s="61">
        <f>$J$1*B176+(1-$J$1)*C176</f>
        <v>4.4724541168580654</v>
      </c>
      <c r="D177" s="61">
        <f>ABS(B177-C177)</f>
        <v>0.52754588314193462</v>
      </c>
      <c r="E177" s="61">
        <f>AVERAGE($D$3:D177)</f>
        <v>1.3527262843898769</v>
      </c>
      <c r="F177" s="61">
        <f t="shared" si="7"/>
        <v>1.690907855487346</v>
      </c>
      <c r="G177" s="61">
        <f t="shared" si="9"/>
        <v>7.8542698278327574</v>
      </c>
      <c r="H177" s="61">
        <f t="shared" si="8"/>
        <v>1.0906384058833734</v>
      </c>
    </row>
    <row r="178" spans="1:8" x14ac:dyDescent="0.25">
      <c r="A178">
        <v>176</v>
      </c>
      <c r="B178">
        <v>5</v>
      </c>
      <c r="C178" s="61">
        <f>$J$1*B177+(1-$J$1)*C177</f>
        <v>4.5651213286402372</v>
      </c>
      <c r="D178" s="61">
        <f>ABS(B178-C178)</f>
        <v>0.43487867135976277</v>
      </c>
      <c r="E178" s="61">
        <f>AVERAGE($D$3:D178)</f>
        <v>1.347511241134024</v>
      </c>
      <c r="F178" s="61">
        <f t="shared" si="7"/>
        <v>1.6843890514175299</v>
      </c>
      <c r="G178" s="61">
        <f t="shared" si="9"/>
        <v>7.9338994314752966</v>
      </c>
      <c r="H178" s="61">
        <f t="shared" si="8"/>
        <v>1.1963432258051774</v>
      </c>
    </row>
    <row r="179" spans="1:8" x14ac:dyDescent="0.25">
      <c r="A179">
        <v>177</v>
      </c>
      <c r="B179">
        <v>3</v>
      </c>
      <c r="C179" s="61">
        <f>$J$1*B178+(1-$J$1)*C178</f>
        <v>4.6415108811440575</v>
      </c>
      <c r="D179" s="61">
        <f>ABS(B179-C179)</f>
        <v>1.6415108811440575</v>
      </c>
      <c r="E179" s="61">
        <f>AVERAGE($D$3:D179)</f>
        <v>1.3491722560493349</v>
      </c>
      <c r="F179" s="61">
        <f t="shared" si="7"/>
        <v>1.6864653200616686</v>
      </c>
      <c r="G179" s="61">
        <f t="shared" si="9"/>
        <v>8.0144415212673952</v>
      </c>
      <c r="H179" s="61">
        <f t="shared" si="8"/>
        <v>1.2685802410207203</v>
      </c>
    </row>
    <row r="180" spans="1:8" x14ac:dyDescent="0.25">
      <c r="A180">
        <v>178</v>
      </c>
      <c r="B180">
        <v>6</v>
      </c>
      <c r="C180" s="61">
        <f>$J$1*B179+(1-$J$1)*C179</f>
        <v>4.3531677410938299</v>
      </c>
      <c r="D180" s="61">
        <f>ABS(B180-C180)</f>
        <v>1.6468322589061701</v>
      </c>
      <c r="E180" s="61">
        <f>AVERAGE($D$3:D180)</f>
        <v>1.3508445032563956</v>
      </c>
      <c r="F180" s="61">
        <f t="shared" si="7"/>
        <v>1.6885556290704944</v>
      </c>
      <c r="G180" s="61">
        <f t="shared" si="9"/>
        <v>7.7302789992348186</v>
      </c>
      <c r="H180" s="61">
        <f t="shared" si="8"/>
        <v>0.97605648295284109</v>
      </c>
    </row>
    <row r="181" spans="1:8" x14ac:dyDescent="0.25">
      <c r="A181">
        <v>179</v>
      </c>
      <c r="B181">
        <v>4</v>
      </c>
      <c r="C181" s="61">
        <f>$J$1*B180+(1-$J$1)*C180</f>
        <v>4.6424456192508519</v>
      </c>
      <c r="D181" s="61">
        <f>ABS(B181-C181)</f>
        <v>0.64244561925085186</v>
      </c>
      <c r="E181" s="61">
        <f>AVERAGE($D$3:D181)</f>
        <v>1.3468869675915602</v>
      </c>
      <c r="F181" s="61">
        <f t="shared" si="7"/>
        <v>1.6836087094894503</v>
      </c>
      <c r="G181" s="61">
        <f t="shared" si="9"/>
        <v>8.0096630382297533</v>
      </c>
      <c r="H181" s="61">
        <f t="shared" si="8"/>
        <v>1.2752282002719513</v>
      </c>
    </row>
    <row r="182" spans="1:8" x14ac:dyDescent="0.25">
      <c r="A182">
        <v>180</v>
      </c>
      <c r="B182">
        <v>4</v>
      </c>
      <c r="C182" s="61">
        <f>$J$1*B181+(1-$J$1)*C181</f>
        <v>4.5295954460998846</v>
      </c>
      <c r="D182" s="61">
        <f>ABS(B182-C182)</f>
        <v>0.52959544609988463</v>
      </c>
      <c r="E182" s="61">
        <f>AVERAGE($D$3:D182)</f>
        <v>1.3423464591388286</v>
      </c>
      <c r="F182" s="61">
        <f t="shared" si="7"/>
        <v>1.6779330739235356</v>
      </c>
      <c r="G182" s="61">
        <f t="shared" si="9"/>
        <v>7.8854615939469559</v>
      </c>
      <c r="H182" s="61">
        <f t="shared" si="8"/>
        <v>1.1737292982528134</v>
      </c>
    </row>
    <row r="183" spans="1:8" x14ac:dyDescent="0.25">
      <c r="A183">
        <v>181</v>
      </c>
      <c r="B183">
        <v>5</v>
      </c>
      <c r="C183" s="61">
        <f>$J$1*B182+(1-$J$1)*C182</f>
        <v>4.43656821390858</v>
      </c>
      <c r="D183" s="61">
        <f>ABS(B183-C183)</f>
        <v>0.56343178609141997</v>
      </c>
      <c r="E183" s="61">
        <f>AVERAGE($D$3:D183)</f>
        <v>1.3380430631551414</v>
      </c>
      <c r="F183" s="61">
        <f t="shared" si="7"/>
        <v>1.6725538289439268</v>
      </c>
      <c r="G183" s="61">
        <f t="shared" si="9"/>
        <v>7.7816758717964341</v>
      </c>
      <c r="H183" s="61">
        <f t="shared" si="8"/>
        <v>1.0914605560207264</v>
      </c>
    </row>
    <row r="184" spans="1:8" x14ac:dyDescent="0.25">
      <c r="A184">
        <v>182</v>
      </c>
      <c r="B184">
        <v>4</v>
      </c>
      <c r="C184" s="61">
        <f>$J$1*B183+(1-$J$1)*C183</f>
        <v>4.5355390414991232</v>
      </c>
      <c r="D184" s="61">
        <f>ABS(B184-C184)</f>
        <v>0.53553904149912324</v>
      </c>
      <c r="E184" s="61">
        <f>AVERAGE($D$3:D184)</f>
        <v>1.3336337003987897</v>
      </c>
      <c r="F184" s="61">
        <f t="shared" si="7"/>
        <v>1.6670421254984871</v>
      </c>
      <c r="G184" s="61">
        <f t="shared" si="9"/>
        <v>7.8696232924960974</v>
      </c>
      <c r="H184" s="61">
        <f t="shared" si="8"/>
        <v>1.2014547905021491</v>
      </c>
    </row>
    <row r="185" spans="1:8" x14ac:dyDescent="0.25">
      <c r="A185">
        <v>183</v>
      </c>
      <c r="B185">
        <v>5</v>
      </c>
      <c r="C185" s="61">
        <f>$J$1*B184+(1-$J$1)*C184</f>
        <v>4.4414677742177737</v>
      </c>
      <c r="D185" s="61">
        <f>ABS(B185-C185)</f>
        <v>0.55853222578222628</v>
      </c>
      <c r="E185" s="61">
        <f>AVERAGE($D$3:D185)</f>
        <v>1.3293981732150926</v>
      </c>
      <c r="F185" s="61">
        <f t="shared" si="7"/>
        <v>1.6617477165188657</v>
      </c>
      <c r="G185" s="61">
        <f t="shared" si="9"/>
        <v>7.764963207255505</v>
      </c>
      <c r="H185" s="61">
        <f t="shared" si="8"/>
        <v>1.1179723411800424</v>
      </c>
    </row>
    <row r="186" spans="1:8" x14ac:dyDescent="0.25">
      <c r="A186">
        <v>184</v>
      </c>
      <c r="B186">
        <v>5</v>
      </c>
      <c r="C186" s="61">
        <f>$J$1*B185+(1-$J$1)*C185</f>
        <v>4.5395779589574854</v>
      </c>
      <c r="D186" s="61">
        <f>ABS(B186-C186)</f>
        <v>0.46042204104251461</v>
      </c>
      <c r="E186" s="61">
        <f>AVERAGE($D$3:D186)</f>
        <v>1.3246754768445894</v>
      </c>
      <c r="F186" s="61">
        <f t="shared" si="7"/>
        <v>1.6558443460557368</v>
      </c>
      <c r="G186" s="61">
        <f t="shared" si="9"/>
        <v>7.8512666510689595</v>
      </c>
      <c r="H186" s="61">
        <f t="shared" si="8"/>
        <v>1.2278892668460117</v>
      </c>
    </row>
    <row r="187" spans="1:8" x14ac:dyDescent="0.25">
      <c r="A187">
        <v>185</v>
      </c>
      <c r="B187">
        <v>4</v>
      </c>
      <c r="C187" s="61">
        <f>$J$1*B186+(1-$J$1)*C186</f>
        <v>4.6204543872453119</v>
      </c>
      <c r="D187" s="61">
        <f>ABS(B187-C187)</f>
        <v>0.62045438724531188</v>
      </c>
      <c r="E187" s="61">
        <f>AVERAGE($D$3:D187)</f>
        <v>1.320868876360269</v>
      </c>
      <c r="F187" s="61">
        <f t="shared" si="7"/>
        <v>1.6510860954503361</v>
      </c>
      <c r="G187" s="61">
        <f t="shared" si="9"/>
        <v>7.9226265781459837</v>
      </c>
      <c r="H187" s="61">
        <f t="shared" si="8"/>
        <v>1.3182821963446396</v>
      </c>
    </row>
    <row r="188" spans="1:8" x14ac:dyDescent="0.25">
      <c r="A188">
        <v>186</v>
      </c>
      <c r="B188">
        <v>5</v>
      </c>
      <c r="C188" s="61">
        <f>$J$1*B187+(1-$J$1)*C187</f>
        <v>4.511467131460833</v>
      </c>
      <c r="D188" s="61">
        <f>ABS(B188-C188)</f>
        <v>0.488532868539167</v>
      </c>
      <c r="E188" s="61">
        <f>AVERAGE($D$3:D188)</f>
        <v>1.3163939515870373</v>
      </c>
      <c r="F188" s="61">
        <f t="shared" si="7"/>
        <v>1.6454924394837966</v>
      </c>
      <c r="G188" s="61">
        <f t="shared" si="9"/>
        <v>7.8024520104284267</v>
      </c>
      <c r="H188" s="61">
        <f t="shared" si="8"/>
        <v>1.2204822524932397</v>
      </c>
    </row>
    <row r="189" spans="1:8" x14ac:dyDescent="0.25">
      <c r="A189">
        <v>187</v>
      </c>
      <c r="B189">
        <v>3</v>
      </c>
      <c r="C189" s="61">
        <f>$J$1*B188+(1-$J$1)*C188</f>
        <v>4.5972814278815504</v>
      </c>
      <c r="D189" s="61">
        <f>ABS(B189-C189)</f>
        <v>1.5972814278815504</v>
      </c>
      <c r="E189" s="61">
        <f>AVERAGE($D$3:D189)</f>
        <v>1.3178960236527832</v>
      </c>
      <c r="F189" s="61">
        <f t="shared" si="7"/>
        <v>1.647370029565979</v>
      </c>
      <c r="G189" s="61">
        <f t="shared" si="9"/>
        <v>7.8920214870135084</v>
      </c>
      <c r="H189" s="61">
        <f t="shared" si="8"/>
        <v>1.3025413687495924</v>
      </c>
    </row>
    <row r="190" spans="1:8" x14ac:dyDescent="0.25">
      <c r="A190">
        <v>188</v>
      </c>
      <c r="B190">
        <v>6</v>
      </c>
      <c r="C190" s="61">
        <f>$J$1*B189+(1-$J$1)*C189</f>
        <v>4.3167075079948392</v>
      </c>
      <c r="D190" s="61">
        <f>ABS(B190-C190)</f>
        <v>1.6832924920051608</v>
      </c>
      <c r="E190" s="61">
        <f>AVERAGE($D$3:D190)</f>
        <v>1.3198396218887001</v>
      </c>
      <c r="F190" s="61">
        <f t="shared" si="7"/>
        <v>1.6497995273608752</v>
      </c>
      <c r="G190" s="61">
        <f t="shared" si="9"/>
        <v>7.6163065627165896</v>
      </c>
      <c r="H190" s="61">
        <f t="shared" si="8"/>
        <v>1.0171084532730887</v>
      </c>
    </row>
    <row r="191" spans="1:8" x14ac:dyDescent="0.25">
      <c r="A191">
        <v>189</v>
      </c>
      <c r="B191">
        <v>5</v>
      </c>
      <c r="C191" s="61">
        <f>$J$1*B190+(1-$J$1)*C190</f>
        <v>4.6123898871633919</v>
      </c>
      <c r="D191" s="61">
        <f>ABS(B191-C191)</f>
        <v>0.38761011283660807</v>
      </c>
      <c r="E191" s="61">
        <f>AVERAGE($D$3:D191)</f>
        <v>1.3149071906238743</v>
      </c>
      <c r="F191" s="61">
        <f t="shared" si="7"/>
        <v>1.6436339882798428</v>
      </c>
      <c r="G191" s="61">
        <f t="shared" si="9"/>
        <v>7.8996578637230774</v>
      </c>
      <c r="H191" s="61">
        <f t="shared" si="8"/>
        <v>1.3251219106037064</v>
      </c>
    </row>
    <row r="192" spans="1:8" x14ac:dyDescent="0.25">
      <c r="A192">
        <v>190</v>
      </c>
      <c r="B192">
        <v>3</v>
      </c>
      <c r="C192" s="61">
        <f>$J$1*B191+(1-$J$1)*C191</f>
        <v>4.6804763789036334</v>
      </c>
      <c r="D192" s="61">
        <f>ABS(B192-C192)</f>
        <v>1.6804763789036334</v>
      </c>
      <c r="E192" s="61">
        <f>AVERAGE($D$3:D192)</f>
        <v>1.3168312389832413</v>
      </c>
      <c r="F192" s="61">
        <f t="shared" si="7"/>
        <v>1.6460390487290515</v>
      </c>
      <c r="G192" s="61">
        <f t="shared" si="9"/>
        <v>7.9725544763617364</v>
      </c>
      <c r="H192" s="61">
        <f t="shared" si="8"/>
        <v>1.3883982814455305</v>
      </c>
    </row>
    <row r="193" spans="1:8" x14ac:dyDescent="0.25">
      <c r="A193">
        <v>191</v>
      </c>
      <c r="B193">
        <v>5</v>
      </c>
      <c r="C193" s="61">
        <f>$J$1*B192+(1-$J$1)*C192</f>
        <v>4.3852886701656937</v>
      </c>
      <c r="D193" s="61">
        <f>ABS(B193-C193)</f>
        <v>0.61471132983430632</v>
      </c>
      <c r="E193" s="61">
        <f>AVERAGE($D$3:D193)</f>
        <v>1.313155218516493</v>
      </c>
      <c r="F193" s="61">
        <f t="shared" si="7"/>
        <v>1.6414440231456162</v>
      </c>
      <c r="G193" s="61">
        <f t="shared" si="9"/>
        <v>7.6681767164569266</v>
      </c>
      <c r="H193" s="61">
        <f t="shared" si="8"/>
        <v>1.1024006238744612</v>
      </c>
    </row>
    <row r="194" spans="1:8" x14ac:dyDescent="0.25">
      <c r="A194">
        <v>192</v>
      </c>
      <c r="B194">
        <v>3</v>
      </c>
      <c r="C194" s="61">
        <f>$J$1*B193+(1-$J$1)*C193</f>
        <v>4.4932671167936817</v>
      </c>
      <c r="D194" s="61">
        <f>ABS(B194-C194)</f>
        <v>1.4932671167936817</v>
      </c>
      <c r="E194" s="61">
        <f>AVERAGE($D$3:D194)</f>
        <v>1.31409330132002</v>
      </c>
      <c r="F194" s="61">
        <f t="shared" si="7"/>
        <v>1.6426166266500251</v>
      </c>
      <c r="G194" s="61">
        <f t="shared" si="9"/>
        <v>7.7785003700937319</v>
      </c>
      <c r="H194" s="61">
        <f t="shared" si="8"/>
        <v>1.2080338634936316</v>
      </c>
    </row>
    <row r="195" spans="1:8" x14ac:dyDescent="0.25">
      <c r="A195">
        <v>193</v>
      </c>
      <c r="B195">
        <v>7</v>
      </c>
      <c r="C195" s="61">
        <f>$J$1*B194+(1-$J$1)*C194</f>
        <v>4.2309640554274663</v>
      </c>
      <c r="D195" s="61">
        <f>ABS(B195-C195)</f>
        <v>2.7690359445725337</v>
      </c>
      <c r="E195" s="61">
        <f>AVERAGE($D$3:D195)</f>
        <v>1.3216318642384266</v>
      </c>
      <c r="F195" s="61">
        <f t="shared" si="7"/>
        <v>1.6520398302980333</v>
      </c>
      <c r="G195" s="61">
        <f t="shared" si="9"/>
        <v>7.5350437160235328</v>
      </c>
      <c r="H195" s="61">
        <f t="shared" si="8"/>
        <v>0.92688439483139984</v>
      </c>
    </row>
    <row r="196" spans="1:8" x14ac:dyDescent="0.25">
      <c r="A196">
        <v>194</v>
      </c>
      <c r="B196">
        <v>4</v>
      </c>
      <c r="C196" s="61">
        <f>$J$1*B195+(1-$J$1)*C195</f>
        <v>4.7173650463325796</v>
      </c>
      <c r="D196" s="61">
        <f>ABS(B196-C196)</f>
        <v>0.71736504633257958</v>
      </c>
      <c r="E196" s="61">
        <f>AVERAGE($D$3:D196)</f>
        <v>1.318517086826541</v>
      </c>
      <c r="F196" s="61">
        <f t="shared" ref="F196:F259" si="10">1.25*E196</f>
        <v>1.6481463585331761</v>
      </c>
      <c r="G196" s="61">
        <f t="shared" si="9"/>
        <v>8.0136577633989319</v>
      </c>
      <c r="H196" s="61">
        <f t="shared" ref="H196:H259" si="11">MAX(C196-2*F196,0)</f>
        <v>1.4210723292662273</v>
      </c>
    </row>
    <row r="197" spans="1:8" x14ac:dyDescent="0.25">
      <c r="A197">
        <v>195</v>
      </c>
      <c r="B197">
        <v>5</v>
      </c>
      <c r="C197" s="61">
        <f>$J$1*B196+(1-$J$1)*C196</f>
        <v>4.5913547393660794</v>
      </c>
      <c r="D197" s="61">
        <f>ABS(B197-C197)</f>
        <v>0.40864526063392059</v>
      </c>
      <c r="E197" s="61">
        <f>AVERAGE($D$3:D197)</f>
        <v>1.3138510774614507</v>
      </c>
      <c r="F197" s="61">
        <f t="shared" si="10"/>
        <v>1.6423138468268133</v>
      </c>
      <c r="G197" s="61">
        <f t="shared" ref="G197:G260" si="12">C197+2*F197</f>
        <v>7.8759824330197059</v>
      </c>
      <c r="H197" s="61">
        <f t="shared" si="11"/>
        <v>1.3067270457124529</v>
      </c>
    </row>
    <row r="198" spans="1:8" x14ac:dyDescent="0.25">
      <c r="A198">
        <v>196</v>
      </c>
      <c r="B198">
        <v>4</v>
      </c>
      <c r="C198" s="61">
        <f>$J$1*B197+(1-$J$1)*C197</f>
        <v>4.6631362054357446</v>
      </c>
      <c r="D198" s="61">
        <f>ABS(B198-C198)</f>
        <v>0.66313620543574459</v>
      </c>
      <c r="E198" s="61">
        <f>AVERAGE($D$3:D198)</f>
        <v>1.3105311036245848</v>
      </c>
      <c r="F198" s="61">
        <f t="shared" si="10"/>
        <v>1.6381638795307309</v>
      </c>
      <c r="G198" s="61">
        <f t="shared" si="12"/>
        <v>7.9394639644972065</v>
      </c>
      <c r="H198" s="61">
        <f t="shared" si="11"/>
        <v>1.3868084463742827</v>
      </c>
    </row>
    <row r="199" spans="1:8" x14ac:dyDescent="0.25">
      <c r="A199">
        <v>197</v>
      </c>
      <c r="B199">
        <v>4</v>
      </c>
      <c r="C199" s="61">
        <f>$J$1*B198+(1-$J$1)*C198</f>
        <v>4.5466515826697531</v>
      </c>
      <c r="D199" s="61">
        <f>ABS(B199-C199)</f>
        <v>0.54665158266975311</v>
      </c>
      <c r="E199" s="61">
        <f>AVERAGE($D$3:D199)</f>
        <v>1.3066535426045096</v>
      </c>
      <c r="F199" s="61">
        <f t="shared" si="10"/>
        <v>1.633316928255637</v>
      </c>
      <c r="G199" s="61">
        <f t="shared" si="12"/>
        <v>7.8132854391810271</v>
      </c>
      <c r="H199" s="61">
        <f t="shared" si="11"/>
        <v>1.2800177261584791</v>
      </c>
    </row>
    <row r="200" spans="1:8" x14ac:dyDescent="0.25">
      <c r="A200">
        <v>198</v>
      </c>
      <c r="B200">
        <v>6</v>
      </c>
      <c r="C200" s="61">
        <f>$J$1*B199+(1-$J$1)*C199</f>
        <v>4.4506283179622006</v>
      </c>
      <c r="D200" s="61">
        <f>ABS(B200-C200)</f>
        <v>1.5493716820377994</v>
      </c>
      <c r="E200" s="61">
        <f>AVERAGE($D$3:D200)</f>
        <v>1.3078793917935667</v>
      </c>
      <c r="F200" s="61">
        <f t="shared" si="10"/>
        <v>1.6348492397419583</v>
      </c>
      <c r="G200" s="61">
        <f t="shared" si="12"/>
        <v>7.7203267974461172</v>
      </c>
      <c r="H200" s="61">
        <f t="shared" si="11"/>
        <v>1.180929838478284</v>
      </c>
    </row>
    <row r="201" spans="1:8" x14ac:dyDescent="0.25">
      <c r="A201">
        <v>199</v>
      </c>
      <c r="B201">
        <v>2</v>
      </c>
      <c r="C201" s="61">
        <f>$J$1*B200+(1-$J$1)*C200</f>
        <v>4.722786547941352</v>
      </c>
      <c r="D201" s="61">
        <f>ABS(B201-C201)</f>
        <v>2.722786547941352</v>
      </c>
      <c r="E201" s="61">
        <f>AVERAGE($D$3:D201)</f>
        <v>1.3149894780053646</v>
      </c>
      <c r="F201" s="61">
        <f t="shared" si="10"/>
        <v>1.6437368475067058</v>
      </c>
      <c r="G201" s="61">
        <f t="shared" si="12"/>
        <v>8.0102602429547645</v>
      </c>
      <c r="H201" s="61">
        <f t="shared" si="11"/>
        <v>1.4353128529279404</v>
      </c>
    </row>
    <row r="202" spans="1:8" x14ac:dyDescent="0.25">
      <c r="A202">
        <v>200</v>
      </c>
      <c r="B202">
        <v>6</v>
      </c>
      <c r="C202" s="61">
        <f>$J$1*B201+(1-$J$1)*C201</f>
        <v>4.2445095947159466</v>
      </c>
      <c r="D202" s="61">
        <f>ABS(B202-C202)</f>
        <v>1.7554904052840534</v>
      </c>
      <c r="E202" s="61">
        <f>AVERAGE($D$3:D202)</f>
        <v>1.317191982641758</v>
      </c>
      <c r="F202" s="61">
        <f t="shared" si="10"/>
        <v>1.6464899783021973</v>
      </c>
      <c r="G202" s="61">
        <f t="shared" si="12"/>
        <v>7.5374895513203413</v>
      </c>
      <c r="H202" s="61">
        <f t="shared" si="11"/>
        <v>0.95152963811155189</v>
      </c>
    </row>
    <row r="203" spans="1:8" x14ac:dyDescent="0.25">
      <c r="A203">
        <v>201</v>
      </c>
      <c r="B203">
        <v>4</v>
      </c>
      <c r="C203" s="61">
        <f>$J$1*B202+(1-$J$1)*C202</f>
        <v>4.5528740543135982</v>
      </c>
      <c r="D203" s="61">
        <f>ABS(B203-C203)</f>
        <v>0.55287405431359815</v>
      </c>
      <c r="E203" s="61">
        <f>AVERAGE($D$3:D203)</f>
        <v>1.3133894058839062</v>
      </c>
      <c r="F203" s="61">
        <f t="shared" si="10"/>
        <v>1.6417367573548827</v>
      </c>
      <c r="G203" s="61">
        <f t="shared" si="12"/>
        <v>7.8363475690233635</v>
      </c>
      <c r="H203" s="61">
        <f t="shared" si="11"/>
        <v>1.2694005396038328</v>
      </c>
    </row>
    <row r="204" spans="1:8" x14ac:dyDescent="0.25">
      <c r="A204">
        <v>202</v>
      </c>
      <c r="B204">
        <v>5</v>
      </c>
      <c r="C204" s="61">
        <f>$J$1*B203+(1-$J$1)*C203</f>
        <v>4.4557577679067872</v>
      </c>
      <c r="D204" s="61">
        <f>ABS(B204-C204)</f>
        <v>0.54424223209321276</v>
      </c>
      <c r="E204" s="61">
        <f>AVERAGE($D$3:D204)</f>
        <v>1.3095817466077146</v>
      </c>
      <c r="F204" s="61">
        <f t="shared" si="10"/>
        <v>1.6369771832596434</v>
      </c>
      <c r="G204" s="61">
        <f t="shared" si="12"/>
        <v>7.729712134426074</v>
      </c>
      <c r="H204" s="61">
        <f t="shared" si="11"/>
        <v>1.1818034013875005</v>
      </c>
    </row>
    <row r="205" spans="1:8" x14ac:dyDescent="0.25">
      <c r="A205">
        <v>203</v>
      </c>
      <c r="B205">
        <v>4</v>
      </c>
      <c r="C205" s="61">
        <f>$J$1*B204+(1-$J$1)*C204</f>
        <v>4.5513578129337997</v>
      </c>
      <c r="D205" s="61">
        <f>ABS(B205-C205)</f>
        <v>0.55135781293379971</v>
      </c>
      <c r="E205" s="61">
        <f>AVERAGE($D$3:D205)</f>
        <v>1.305846653338385</v>
      </c>
      <c r="F205" s="61">
        <f t="shared" si="10"/>
        <v>1.6323083166729813</v>
      </c>
      <c r="G205" s="61">
        <f t="shared" si="12"/>
        <v>7.8159744462797622</v>
      </c>
      <c r="H205" s="61">
        <f t="shared" si="11"/>
        <v>1.2867411795878372</v>
      </c>
    </row>
    <row r="206" spans="1:8" x14ac:dyDescent="0.25">
      <c r="A206">
        <v>204</v>
      </c>
      <c r="B206">
        <v>4</v>
      </c>
      <c r="C206" s="61">
        <f>$J$1*B205+(1-$J$1)*C205</f>
        <v>4.4545078651821557</v>
      </c>
      <c r="D206" s="61">
        <f>ABS(B206-C206)</f>
        <v>0.45450786518215569</v>
      </c>
      <c r="E206" s="61">
        <f>AVERAGE($D$3:D206)</f>
        <v>1.3016734239846781</v>
      </c>
      <c r="F206" s="61">
        <f t="shared" si="10"/>
        <v>1.6270917799808475</v>
      </c>
      <c r="G206" s="61">
        <f t="shared" si="12"/>
        <v>7.7086914251438508</v>
      </c>
      <c r="H206" s="61">
        <f t="shared" si="11"/>
        <v>1.2003243052204606</v>
      </c>
    </row>
    <row r="207" spans="1:8" x14ac:dyDescent="0.25">
      <c r="A207">
        <v>205</v>
      </c>
      <c r="B207">
        <v>6</v>
      </c>
      <c r="C207" s="61">
        <f>$J$1*B206+(1-$J$1)*C206</f>
        <v>4.3746703042317163</v>
      </c>
      <c r="D207" s="61">
        <f>ABS(B207-C207)</f>
        <v>1.6253296957682837</v>
      </c>
      <c r="E207" s="61">
        <f>AVERAGE($D$3:D207)</f>
        <v>1.3032522350665494</v>
      </c>
      <c r="F207" s="61">
        <f t="shared" si="10"/>
        <v>1.6290652938331869</v>
      </c>
      <c r="G207" s="61">
        <f t="shared" si="12"/>
        <v>7.6328008918980901</v>
      </c>
      <c r="H207" s="61">
        <f t="shared" si="11"/>
        <v>1.1165397165653426</v>
      </c>
    </row>
    <row r="208" spans="1:8" x14ac:dyDescent="0.25">
      <c r="A208">
        <v>206</v>
      </c>
      <c r="B208">
        <v>3</v>
      </c>
      <c r="C208" s="61">
        <f>$J$1*B207+(1-$J$1)*C207</f>
        <v>4.6601711032078885</v>
      </c>
      <c r="D208" s="61">
        <f>ABS(B208-C208)</f>
        <v>1.6601711032078885</v>
      </c>
      <c r="E208" s="61">
        <f>AVERAGE($D$3:D208)</f>
        <v>1.3049848509313133</v>
      </c>
      <c r="F208" s="61">
        <f t="shared" si="10"/>
        <v>1.6312310636641416</v>
      </c>
      <c r="G208" s="61">
        <f t="shared" si="12"/>
        <v>7.9226332305361717</v>
      </c>
      <c r="H208" s="61">
        <f t="shared" si="11"/>
        <v>1.3977089758796053</v>
      </c>
    </row>
    <row r="209" spans="1:8" x14ac:dyDescent="0.25">
      <c r="A209">
        <v>207</v>
      </c>
      <c r="B209">
        <v>6</v>
      </c>
      <c r="C209" s="61">
        <f>$J$1*B208+(1-$J$1)*C208</f>
        <v>4.3685501615386002</v>
      </c>
      <c r="D209" s="61">
        <f>ABS(B209-C209)</f>
        <v>1.6314498384613998</v>
      </c>
      <c r="E209" s="61">
        <f>AVERAGE($D$3:D209)</f>
        <v>1.306561976474937</v>
      </c>
      <c r="F209" s="61">
        <f t="shared" si="10"/>
        <v>1.6332024705936712</v>
      </c>
      <c r="G209" s="61">
        <f t="shared" si="12"/>
        <v>7.634955102725943</v>
      </c>
      <c r="H209" s="61">
        <f t="shared" si="11"/>
        <v>1.1021452203512578</v>
      </c>
    </row>
    <row r="210" spans="1:8" x14ac:dyDescent="0.25">
      <c r="A210">
        <v>208</v>
      </c>
      <c r="B210">
        <v>5</v>
      </c>
      <c r="C210" s="61">
        <f>$J$1*B209+(1-$J$1)*C209</f>
        <v>4.655126007401126</v>
      </c>
      <c r="D210" s="61">
        <f>ABS(B210-C210)</f>
        <v>0.34487399259887397</v>
      </c>
      <c r="E210" s="61">
        <f>AVERAGE($D$3:D210)</f>
        <v>1.3019384765524558</v>
      </c>
      <c r="F210" s="61">
        <f t="shared" si="10"/>
        <v>1.6274230956905698</v>
      </c>
      <c r="G210" s="61">
        <f t="shared" si="12"/>
        <v>7.9099721987822651</v>
      </c>
      <c r="H210" s="61">
        <f t="shared" si="11"/>
        <v>1.4002798160199865</v>
      </c>
    </row>
    <row r="211" spans="1:8" x14ac:dyDescent="0.25">
      <c r="A211">
        <v>209</v>
      </c>
      <c r="B211">
        <v>4</v>
      </c>
      <c r="C211" s="61">
        <f>$J$1*B210+(1-$J$1)*C210</f>
        <v>4.7157055936164261</v>
      </c>
      <c r="D211" s="61">
        <f>ABS(B211-C211)</f>
        <v>0.71570559361642605</v>
      </c>
      <c r="E211" s="61">
        <f>AVERAGE($D$3:D211)</f>
        <v>1.2991335345288384</v>
      </c>
      <c r="F211" s="61">
        <f t="shared" si="10"/>
        <v>1.623916918161048</v>
      </c>
      <c r="G211" s="61">
        <f t="shared" si="12"/>
        <v>7.963539429938522</v>
      </c>
      <c r="H211" s="61">
        <f t="shared" si="11"/>
        <v>1.4678717572943301</v>
      </c>
    </row>
    <row r="212" spans="1:8" x14ac:dyDescent="0.25">
      <c r="A212">
        <v>210</v>
      </c>
      <c r="B212">
        <v>4</v>
      </c>
      <c r="C212" s="61">
        <f>$J$1*B211+(1-$J$1)*C211</f>
        <v>4.5899867814017652</v>
      </c>
      <c r="D212" s="61">
        <f>ABS(B212-C212)</f>
        <v>0.58998678140176519</v>
      </c>
      <c r="E212" s="61">
        <f>AVERAGE($D$3:D212)</f>
        <v>1.2957566452282332</v>
      </c>
      <c r="F212" s="61">
        <f t="shared" si="10"/>
        <v>1.6196958065352915</v>
      </c>
      <c r="G212" s="61">
        <f t="shared" si="12"/>
        <v>7.8293783944723483</v>
      </c>
      <c r="H212" s="61">
        <f t="shared" si="11"/>
        <v>1.3505951683311821</v>
      </c>
    </row>
    <row r="213" spans="1:8" x14ac:dyDescent="0.25">
      <c r="A213">
        <v>211</v>
      </c>
      <c r="B213">
        <v>5</v>
      </c>
      <c r="C213" s="61">
        <f>$J$1*B212+(1-$J$1)*C212</f>
        <v>4.4863513787421452</v>
      </c>
      <c r="D213" s="61">
        <f>ABS(B213-C213)</f>
        <v>0.51364862125785482</v>
      </c>
      <c r="E213" s="61">
        <f>AVERAGE($D$3:D213)</f>
        <v>1.2920499721288476</v>
      </c>
      <c r="F213" s="61">
        <f t="shared" si="10"/>
        <v>1.6150624651610594</v>
      </c>
      <c r="G213" s="61">
        <f t="shared" si="12"/>
        <v>7.7164763090642641</v>
      </c>
      <c r="H213" s="61">
        <f t="shared" si="11"/>
        <v>1.2562264484200263</v>
      </c>
    </row>
    <row r="214" spans="1:8" x14ac:dyDescent="0.25">
      <c r="A214">
        <v>212</v>
      </c>
      <c r="B214">
        <v>3</v>
      </c>
      <c r="C214" s="61">
        <f>$J$1*B213+(1-$J$1)*C213</f>
        <v>4.5765774369652483</v>
      </c>
      <c r="D214" s="61">
        <f>ABS(B214-C214)</f>
        <v>1.5765774369652483</v>
      </c>
      <c r="E214" s="61">
        <f>AVERAGE($D$3:D214)</f>
        <v>1.2933920828120382</v>
      </c>
      <c r="F214" s="61">
        <f t="shared" si="10"/>
        <v>1.6167401035150477</v>
      </c>
      <c r="G214" s="61">
        <f t="shared" si="12"/>
        <v>7.8100576439953437</v>
      </c>
      <c r="H214" s="61">
        <f t="shared" si="11"/>
        <v>1.3430972299351529</v>
      </c>
    </row>
    <row r="215" spans="1:8" x14ac:dyDescent="0.25">
      <c r="A215">
        <v>213</v>
      </c>
      <c r="B215">
        <v>4</v>
      </c>
      <c r="C215" s="61">
        <f>$J$1*B214+(1-$J$1)*C214</f>
        <v>4.2996403213306156</v>
      </c>
      <c r="D215" s="61">
        <f>ABS(B215-C215)</f>
        <v>0.29964032133061558</v>
      </c>
      <c r="E215" s="61">
        <f>AVERAGE($D$3:D215)</f>
        <v>1.2887265815844258</v>
      </c>
      <c r="F215" s="61">
        <f t="shared" si="10"/>
        <v>1.6109082269805322</v>
      </c>
      <c r="G215" s="61">
        <f t="shared" si="12"/>
        <v>7.5214567752916803</v>
      </c>
      <c r="H215" s="61">
        <f t="shared" si="11"/>
        <v>1.0778238673695513</v>
      </c>
    </row>
    <row r="216" spans="1:8" x14ac:dyDescent="0.25">
      <c r="A216">
        <v>214</v>
      </c>
      <c r="B216">
        <v>7</v>
      </c>
      <c r="C216" s="61">
        <f>$J$1*B215+(1-$J$1)*C215</f>
        <v>4.2470063533620861</v>
      </c>
      <c r="D216" s="61">
        <f>ABS(B216-C216)</f>
        <v>2.7529936466379139</v>
      </c>
      <c r="E216" s="61">
        <f>AVERAGE($D$3:D216)</f>
        <v>1.2955689510472925</v>
      </c>
      <c r="F216" s="61">
        <f t="shared" si="10"/>
        <v>1.6194611888091157</v>
      </c>
      <c r="G216" s="61">
        <f t="shared" si="12"/>
        <v>7.4859287309803175</v>
      </c>
      <c r="H216" s="61">
        <f t="shared" si="11"/>
        <v>1.0080839757438547</v>
      </c>
    </row>
    <row r="217" spans="1:8" x14ac:dyDescent="0.25">
      <c r="A217">
        <v>215</v>
      </c>
      <c r="B217">
        <v>3</v>
      </c>
      <c r="C217" s="61">
        <f>$J$1*B216+(1-$J$1)*C216</f>
        <v>4.7305893997666635</v>
      </c>
      <c r="D217" s="61">
        <f>ABS(B217-C217)</f>
        <v>1.7305893997666635</v>
      </c>
      <c r="E217" s="61">
        <f>AVERAGE($D$3:D217)</f>
        <v>1.2975923019715685</v>
      </c>
      <c r="F217" s="61">
        <f t="shared" si="10"/>
        <v>1.6219903774644606</v>
      </c>
      <c r="G217" s="61">
        <f t="shared" si="12"/>
        <v>7.9745701546955843</v>
      </c>
      <c r="H217" s="61">
        <f t="shared" si="11"/>
        <v>1.4866086448377422</v>
      </c>
    </row>
    <row r="218" spans="1:8" x14ac:dyDescent="0.25">
      <c r="A218">
        <v>216</v>
      </c>
      <c r="B218">
        <v>5</v>
      </c>
      <c r="C218" s="61">
        <f>$J$1*B217+(1-$J$1)*C217</f>
        <v>4.4265989800878272</v>
      </c>
      <c r="D218" s="61">
        <f>ABS(B218-C218)</f>
        <v>0.57340101991217285</v>
      </c>
      <c r="E218" s="61">
        <f>AVERAGE($D$3:D218)</f>
        <v>1.294239564554627</v>
      </c>
      <c r="F218" s="61">
        <f t="shared" si="10"/>
        <v>1.6177994556932838</v>
      </c>
      <c r="G218" s="61">
        <f t="shared" si="12"/>
        <v>7.6621978914743947</v>
      </c>
      <c r="H218" s="61">
        <f t="shared" si="11"/>
        <v>1.1910000687012596</v>
      </c>
    </row>
    <row r="219" spans="1:8" x14ac:dyDescent="0.25">
      <c r="A219">
        <v>217</v>
      </c>
      <c r="B219">
        <v>5</v>
      </c>
      <c r="C219" s="61">
        <f>$J$1*B218+(1-$J$1)*C218</f>
        <v>4.5273209749820964</v>
      </c>
      <c r="D219" s="61">
        <f>ABS(B219-C219)</f>
        <v>0.4726790250179036</v>
      </c>
      <c r="E219" s="61">
        <f>AVERAGE($D$3:D219)</f>
        <v>1.2904535712848724</v>
      </c>
      <c r="F219" s="61">
        <f t="shared" si="10"/>
        <v>1.6130669641060904</v>
      </c>
      <c r="G219" s="61">
        <f t="shared" si="12"/>
        <v>7.7534549031942772</v>
      </c>
      <c r="H219" s="61">
        <f t="shared" si="11"/>
        <v>1.3011870467699156</v>
      </c>
    </row>
    <row r="220" spans="1:8" x14ac:dyDescent="0.25">
      <c r="A220">
        <v>218</v>
      </c>
      <c r="B220">
        <v>4</v>
      </c>
      <c r="C220" s="61">
        <f>$J$1*B219+(1-$J$1)*C219</f>
        <v>4.6103504302693823</v>
      </c>
      <c r="D220" s="61">
        <f>ABS(B220-C220)</f>
        <v>0.61035043026938229</v>
      </c>
      <c r="E220" s="61">
        <f>AVERAGE($D$3:D220)</f>
        <v>1.2873338321059022</v>
      </c>
      <c r="F220" s="61">
        <f t="shared" si="10"/>
        <v>1.6091672901323779</v>
      </c>
      <c r="G220" s="61">
        <f t="shared" si="12"/>
        <v>7.8286850105341381</v>
      </c>
      <c r="H220" s="61">
        <f t="shared" si="11"/>
        <v>1.3920158500046265</v>
      </c>
    </row>
    <row r="221" spans="1:8" x14ac:dyDescent="0.25">
      <c r="A221">
        <v>219</v>
      </c>
      <c r="B221">
        <v>5</v>
      </c>
      <c r="C221" s="61">
        <f>$J$1*B220+(1-$J$1)*C220</f>
        <v>4.5031380068755</v>
      </c>
      <c r="D221" s="61">
        <f>ABS(B221-C221)</f>
        <v>0.49686199312449997</v>
      </c>
      <c r="E221" s="61">
        <f>AVERAGE($D$3:D221)</f>
        <v>1.2837243716539324</v>
      </c>
      <c r="F221" s="61">
        <f t="shared" si="10"/>
        <v>1.6046554645674154</v>
      </c>
      <c r="G221" s="61">
        <f t="shared" si="12"/>
        <v>7.7124489360103308</v>
      </c>
      <c r="H221" s="61">
        <f t="shared" si="11"/>
        <v>1.2938270777406693</v>
      </c>
    </row>
    <row r="222" spans="1:8" x14ac:dyDescent="0.25">
      <c r="A222">
        <v>220</v>
      </c>
      <c r="B222">
        <v>3</v>
      </c>
      <c r="C222" s="61">
        <f>$J$1*B221+(1-$J$1)*C221</f>
        <v>4.5904153736690017</v>
      </c>
      <c r="D222" s="61">
        <f>ABS(B222-C222)</f>
        <v>1.5904153736690017</v>
      </c>
      <c r="E222" s="61">
        <f>AVERAGE($D$3:D222)</f>
        <v>1.2851184216630918</v>
      </c>
      <c r="F222" s="61">
        <f t="shared" si="10"/>
        <v>1.6063980270788647</v>
      </c>
      <c r="G222" s="61">
        <f t="shared" si="12"/>
        <v>7.8032114278267315</v>
      </c>
      <c r="H222" s="61">
        <f t="shared" si="11"/>
        <v>1.3776193195112723</v>
      </c>
    </row>
    <row r="223" spans="1:8" x14ac:dyDescent="0.25">
      <c r="A223">
        <v>221</v>
      </c>
      <c r="B223">
        <v>6</v>
      </c>
      <c r="C223" s="61">
        <f>$J$1*B222+(1-$J$1)*C222</f>
        <v>4.3110475253680125</v>
      </c>
      <c r="D223" s="61">
        <f>ABS(B223-C223)</f>
        <v>1.6889524746319875</v>
      </c>
      <c r="E223" s="61">
        <f>AVERAGE($D$3:D223)</f>
        <v>1.2869457250701908</v>
      </c>
      <c r="F223" s="61">
        <f t="shared" si="10"/>
        <v>1.6086821563377385</v>
      </c>
      <c r="G223" s="61">
        <f t="shared" si="12"/>
        <v>7.528411838043489</v>
      </c>
      <c r="H223" s="61">
        <f t="shared" si="11"/>
        <v>1.0936832126925355</v>
      </c>
    </row>
    <row r="224" spans="1:8" x14ac:dyDescent="0.25">
      <c r="A224">
        <v>222</v>
      </c>
      <c r="B224">
        <v>5</v>
      </c>
      <c r="C224" s="61">
        <f>$J$1*B223+(1-$J$1)*C223</f>
        <v>4.6077241210123718</v>
      </c>
      <c r="D224" s="61">
        <f>ABS(B224-C224)</f>
        <v>0.39227587898762817</v>
      </c>
      <c r="E224" s="61">
        <f>AVERAGE($D$3:D224)</f>
        <v>1.2829156807184676</v>
      </c>
      <c r="F224" s="61">
        <f t="shared" si="10"/>
        <v>1.6036446008980845</v>
      </c>
      <c r="G224" s="61">
        <f t="shared" si="12"/>
        <v>7.8150133228085412</v>
      </c>
      <c r="H224" s="61">
        <f t="shared" si="11"/>
        <v>1.4004349192162029</v>
      </c>
    </row>
    <row r="225" spans="1:8" x14ac:dyDescent="0.25">
      <c r="A225">
        <v>223</v>
      </c>
      <c r="B225">
        <v>4</v>
      </c>
      <c r="C225" s="61">
        <f>$J$1*B224+(1-$J$1)*C224</f>
        <v>4.6766301879855154</v>
      </c>
      <c r="D225" s="61">
        <f>ABS(B225-C225)</f>
        <v>0.67663018798551544</v>
      </c>
      <c r="E225" s="61">
        <f>AVERAGE($D$3:D225)</f>
        <v>1.2801969116927592</v>
      </c>
      <c r="F225" s="61">
        <f t="shared" si="10"/>
        <v>1.6002461396159489</v>
      </c>
      <c r="G225" s="61">
        <f t="shared" si="12"/>
        <v>7.8771224672174132</v>
      </c>
      <c r="H225" s="61">
        <f t="shared" si="11"/>
        <v>1.4761379087536177</v>
      </c>
    </row>
    <row r="226" spans="1:8" x14ac:dyDescent="0.25">
      <c r="A226">
        <v>224</v>
      </c>
      <c r="B226">
        <v>5</v>
      </c>
      <c r="C226" s="61">
        <f>$J$1*B225+(1-$J$1)*C225</f>
        <v>4.5577752505631439</v>
      </c>
      <c r="D226" s="61">
        <f>ABS(B226-C226)</f>
        <v>0.44222474943685608</v>
      </c>
      <c r="E226" s="61">
        <f>AVERAGE($D$3:D226)</f>
        <v>1.276455964539831</v>
      </c>
      <c r="F226" s="61">
        <f t="shared" si="10"/>
        <v>1.5955699556747889</v>
      </c>
      <c r="G226" s="61">
        <f t="shared" si="12"/>
        <v>7.7489151619127217</v>
      </c>
      <c r="H226" s="61">
        <f t="shared" si="11"/>
        <v>1.3666353392135662</v>
      </c>
    </row>
    <row r="227" spans="1:8" x14ac:dyDescent="0.25">
      <c r="A227">
        <v>225</v>
      </c>
      <c r="B227">
        <v>4</v>
      </c>
      <c r="C227" s="61">
        <f>$J$1*B226+(1-$J$1)*C226</f>
        <v>4.6354551942816276</v>
      </c>
      <c r="D227" s="61">
        <f>ABS(B227-C227)</f>
        <v>0.63545519428162756</v>
      </c>
      <c r="E227" s="61">
        <f>AVERAGE($D$3:D227)</f>
        <v>1.2736070722275723</v>
      </c>
      <c r="F227" s="61">
        <f t="shared" si="10"/>
        <v>1.5920088402844654</v>
      </c>
      <c r="G227" s="61">
        <f t="shared" si="12"/>
        <v>7.8194728748505584</v>
      </c>
      <c r="H227" s="61">
        <f t="shared" si="11"/>
        <v>1.4514375137126967</v>
      </c>
    </row>
    <row r="228" spans="1:8" x14ac:dyDescent="0.25">
      <c r="A228">
        <v>226</v>
      </c>
      <c r="B228">
        <v>4</v>
      </c>
      <c r="C228" s="61">
        <f>$J$1*B227+(1-$J$1)*C227</f>
        <v>4.5238329393303296</v>
      </c>
      <c r="D228" s="61">
        <f>ABS(B228-C228)</f>
        <v>0.52383293933032959</v>
      </c>
      <c r="E228" s="61">
        <f>AVERAGE($D$3:D228)</f>
        <v>1.2702894875687347</v>
      </c>
      <c r="F228" s="61">
        <f t="shared" si="10"/>
        <v>1.5878618594609184</v>
      </c>
      <c r="G228" s="61">
        <f t="shared" si="12"/>
        <v>7.6995566582521668</v>
      </c>
      <c r="H228" s="61">
        <f t="shared" si="11"/>
        <v>1.3481092204084928</v>
      </c>
    </row>
    <row r="229" spans="1:8" x14ac:dyDescent="0.25">
      <c r="A229">
        <v>227</v>
      </c>
      <c r="B229">
        <v>5</v>
      </c>
      <c r="C229" s="61">
        <f>$J$1*B228+(1-$J$1)*C228</f>
        <v>4.4318179327146092</v>
      </c>
      <c r="D229" s="61">
        <f>ABS(B229-C229)</f>
        <v>0.56818206728539078</v>
      </c>
      <c r="E229" s="61">
        <f>AVERAGE($D$3:D229)</f>
        <v>1.2671965033384116</v>
      </c>
      <c r="F229" s="61">
        <f t="shared" si="10"/>
        <v>1.5839956291730144</v>
      </c>
      <c r="G229" s="61">
        <f t="shared" si="12"/>
        <v>7.599809191060638</v>
      </c>
      <c r="H229" s="61">
        <f t="shared" si="11"/>
        <v>1.2638266743685804</v>
      </c>
    </row>
    <row r="230" spans="1:8" x14ac:dyDescent="0.25">
      <c r="A230">
        <v>228</v>
      </c>
      <c r="B230">
        <v>5</v>
      </c>
      <c r="C230" s="61">
        <f>$J$1*B229+(1-$J$1)*C229</f>
        <v>4.531623181210505</v>
      </c>
      <c r="D230" s="61">
        <f>ABS(B230-C230)</f>
        <v>0.468376818789495</v>
      </c>
      <c r="E230" s="61">
        <f>AVERAGE($D$3:D230)</f>
        <v>1.2636929082307411</v>
      </c>
      <c r="F230" s="61">
        <f t="shared" si="10"/>
        <v>1.5796161352884264</v>
      </c>
      <c r="G230" s="61">
        <f t="shared" si="12"/>
        <v>7.6908554517873577</v>
      </c>
      <c r="H230" s="61">
        <f t="shared" si="11"/>
        <v>1.3723909106336523</v>
      </c>
    </row>
    <row r="231" spans="1:8" x14ac:dyDescent="0.25">
      <c r="A231">
        <v>229</v>
      </c>
      <c r="B231">
        <v>2</v>
      </c>
      <c r="C231" s="61">
        <f>$J$1*B230+(1-$J$1)*C230</f>
        <v>4.6138969231685083</v>
      </c>
      <c r="D231" s="61">
        <f>ABS(B231-C231)</f>
        <v>2.6138969231685083</v>
      </c>
      <c r="E231" s="61">
        <f>AVERAGE($D$3:D231)</f>
        <v>1.2695889956322159</v>
      </c>
      <c r="F231" s="61">
        <f t="shared" si="10"/>
        <v>1.5869862445402698</v>
      </c>
      <c r="G231" s="61">
        <f t="shared" si="12"/>
        <v>7.7878694122490479</v>
      </c>
      <c r="H231" s="61">
        <f t="shared" si="11"/>
        <v>1.4399244340879687</v>
      </c>
    </row>
    <row r="232" spans="1:8" x14ac:dyDescent="0.25">
      <c r="A232">
        <v>230</v>
      </c>
      <c r="B232">
        <v>6</v>
      </c>
      <c r="C232" s="61">
        <f>$J$1*B231+(1-$J$1)*C231</f>
        <v>4.1547472122212721</v>
      </c>
      <c r="D232" s="61">
        <f>ABS(B232-C232)</f>
        <v>1.8452527877787279</v>
      </c>
      <c r="E232" s="61">
        <f>AVERAGE($D$3:D232)</f>
        <v>1.2720918816850271</v>
      </c>
      <c r="F232" s="61">
        <f t="shared" si="10"/>
        <v>1.5901148521062838</v>
      </c>
      <c r="G232" s="61">
        <f t="shared" si="12"/>
        <v>7.3349769164338401</v>
      </c>
      <c r="H232" s="61">
        <f t="shared" si="11"/>
        <v>0.97451750800870451</v>
      </c>
    </row>
    <row r="233" spans="1:8" x14ac:dyDescent="0.25">
      <c r="A233">
        <v>231</v>
      </c>
      <c r="B233">
        <v>4</v>
      </c>
      <c r="C233" s="61">
        <f>$J$1*B232+(1-$J$1)*C232</f>
        <v>4.4788790770333593</v>
      </c>
      <c r="D233" s="61">
        <f>ABS(B233-C233)</f>
        <v>0.4788790770333593</v>
      </c>
      <c r="E233" s="61">
        <f>AVERAGE($D$3:D233)</f>
        <v>1.2686580600198683</v>
      </c>
      <c r="F233" s="61">
        <f t="shared" si="10"/>
        <v>1.5858225750248354</v>
      </c>
      <c r="G233" s="61">
        <f t="shared" si="12"/>
        <v>7.6505242270830305</v>
      </c>
      <c r="H233" s="61">
        <f t="shared" si="11"/>
        <v>1.3072339269836886</v>
      </c>
    </row>
    <row r="234" spans="1:8" x14ac:dyDescent="0.25">
      <c r="A234">
        <v>232</v>
      </c>
      <c r="B234">
        <v>5</v>
      </c>
      <c r="C234" s="61">
        <f>$J$1*B233+(1-$J$1)*C233</f>
        <v>4.3947605382150741</v>
      </c>
      <c r="D234" s="61">
        <f>ABS(B234-C234)</f>
        <v>0.60523946178492594</v>
      </c>
      <c r="E234" s="61">
        <f>AVERAGE($D$3:D234)</f>
        <v>1.265798497096442</v>
      </c>
      <c r="F234" s="61">
        <f t="shared" si="10"/>
        <v>1.5822481213705526</v>
      </c>
      <c r="G234" s="61">
        <f t="shared" si="12"/>
        <v>7.5592567809561793</v>
      </c>
      <c r="H234" s="61">
        <f t="shared" si="11"/>
        <v>1.2302642954739689</v>
      </c>
    </row>
    <row r="235" spans="1:8" x14ac:dyDescent="0.25">
      <c r="A235">
        <v>233</v>
      </c>
      <c r="B235">
        <v>5</v>
      </c>
      <c r="C235" s="61">
        <f>$J$1*B234+(1-$J$1)*C234</f>
        <v>4.5010751833983855</v>
      </c>
      <c r="D235" s="61">
        <f>ABS(B235-C235)</f>
        <v>0.49892481660161447</v>
      </c>
      <c r="E235" s="61">
        <f>AVERAGE($D$3:D235)</f>
        <v>1.2625071937466787</v>
      </c>
      <c r="F235" s="61">
        <f t="shared" si="10"/>
        <v>1.5781339921833484</v>
      </c>
      <c r="G235" s="61">
        <f t="shared" si="12"/>
        <v>7.6573431677650827</v>
      </c>
      <c r="H235" s="61">
        <f t="shared" si="11"/>
        <v>1.3448071990316888</v>
      </c>
    </row>
    <row r="236" spans="1:8" x14ac:dyDescent="0.25">
      <c r="A236">
        <v>234</v>
      </c>
      <c r="B236">
        <v>1</v>
      </c>
      <c r="C236" s="61">
        <f>$J$1*B235+(1-$J$1)*C235</f>
        <v>4.5887148999061615</v>
      </c>
      <c r="D236" s="61">
        <f>ABS(B236-C236)</f>
        <v>3.5887148999061615</v>
      </c>
      <c r="E236" s="61">
        <f>AVERAGE($D$3:D236)</f>
        <v>1.2724482523200098</v>
      </c>
      <c r="F236" s="61">
        <f t="shared" si="10"/>
        <v>1.5905603154000123</v>
      </c>
      <c r="G236" s="61">
        <f t="shared" si="12"/>
        <v>7.7698355307061862</v>
      </c>
      <c r="H236" s="61">
        <f t="shared" si="11"/>
        <v>1.4075942691061369</v>
      </c>
    </row>
    <row r="237" spans="1:8" x14ac:dyDescent="0.25">
      <c r="A237">
        <v>235</v>
      </c>
      <c r="B237">
        <v>7</v>
      </c>
      <c r="C237" s="61">
        <f>$J$1*B236+(1-$J$1)*C236</f>
        <v>3.9583314313160609</v>
      </c>
      <c r="D237" s="61">
        <f>ABS(B237-C237)</f>
        <v>3.0416685686839391</v>
      </c>
      <c r="E237" s="61">
        <f>AVERAGE($D$3:D237)</f>
        <v>1.27997684941092</v>
      </c>
      <c r="F237" s="61">
        <f t="shared" si="10"/>
        <v>1.59997106176365</v>
      </c>
      <c r="G237" s="61">
        <f t="shared" si="12"/>
        <v>7.1582735548433609</v>
      </c>
      <c r="H237" s="61">
        <f t="shared" si="11"/>
        <v>0.7583893077887609</v>
      </c>
    </row>
    <row r="238" spans="1:8" x14ac:dyDescent="0.25">
      <c r="A238">
        <v>236</v>
      </c>
      <c r="B238">
        <v>4</v>
      </c>
      <c r="C238" s="61">
        <f>$J$1*B237+(1-$J$1)*C237</f>
        <v>4.4926222947888341</v>
      </c>
      <c r="D238" s="61">
        <f>ABS(B238-C238)</f>
        <v>0.49262229478883413</v>
      </c>
      <c r="E238" s="61">
        <f>AVERAGE($D$3:D238)</f>
        <v>1.2766406012981146</v>
      </c>
      <c r="F238" s="61">
        <f t="shared" si="10"/>
        <v>1.5958007516226433</v>
      </c>
      <c r="G238" s="61">
        <f t="shared" si="12"/>
        <v>7.6842237980341208</v>
      </c>
      <c r="H238" s="61">
        <f t="shared" si="11"/>
        <v>1.3010207915435474</v>
      </c>
    </row>
    <row r="239" spans="1:8" x14ac:dyDescent="0.25">
      <c r="A239">
        <v>237</v>
      </c>
      <c r="B239">
        <v>3</v>
      </c>
      <c r="C239" s="61">
        <f>$J$1*B238+(1-$J$1)*C238</f>
        <v>4.4060896613656775</v>
      </c>
      <c r="D239" s="61">
        <f>ABS(B239-C239)</f>
        <v>1.4060896613656775</v>
      </c>
      <c r="E239" s="61">
        <f>AVERAGE($D$3:D239)</f>
        <v>1.2771867998638005</v>
      </c>
      <c r="F239" s="61">
        <f t="shared" si="10"/>
        <v>1.5964834998297506</v>
      </c>
      <c r="G239" s="61">
        <f t="shared" si="12"/>
        <v>7.5990566610251786</v>
      </c>
      <c r="H239" s="61">
        <f t="shared" si="11"/>
        <v>1.2131226617061763</v>
      </c>
    </row>
    <row r="240" spans="1:8" x14ac:dyDescent="0.25">
      <c r="A240">
        <v>238</v>
      </c>
      <c r="B240">
        <v>5</v>
      </c>
      <c r="C240" s="61">
        <f>$J$1*B239+(1-$J$1)*C239</f>
        <v>4.1590999442656784</v>
      </c>
      <c r="D240" s="61">
        <f>ABS(B240-C240)</f>
        <v>0.84090005573432158</v>
      </c>
      <c r="E240" s="61">
        <f>AVERAGE($D$3:D240)</f>
        <v>1.2753536622834245</v>
      </c>
      <c r="F240" s="61">
        <f t="shared" si="10"/>
        <v>1.5941920778542806</v>
      </c>
      <c r="G240" s="61">
        <f t="shared" si="12"/>
        <v>7.3474840999742401</v>
      </c>
      <c r="H240" s="61">
        <f t="shared" si="11"/>
        <v>0.97071578855711715</v>
      </c>
    </row>
    <row r="241" spans="1:8" x14ac:dyDescent="0.25">
      <c r="A241">
        <v>239</v>
      </c>
      <c r="B241">
        <v>6</v>
      </c>
      <c r="C241" s="61">
        <f>$J$1*B240+(1-$J$1)*C240</f>
        <v>4.3068100601863586</v>
      </c>
      <c r="D241" s="61">
        <f>ABS(B241-C241)</f>
        <v>1.6931899398136414</v>
      </c>
      <c r="E241" s="61">
        <f>AVERAGE($D$3:D241)</f>
        <v>1.2771019312270657</v>
      </c>
      <c r="F241" s="61">
        <f t="shared" si="10"/>
        <v>1.596377414033832</v>
      </c>
      <c r="G241" s="61">
        <f t="shared" si="12"/>
        <v>7.4995648882540227</v>
      </c>
      <c r="H241" s="61">
        <f t="shared" si="11"/>
        <v>1.1140552321186945</v>
      </c>
    </row>
    <row r="242" spans="1:8" x14ac:dyDescent="0.25">
      <c r="A242">
        <v>240</v>
      </c>
      <c r="B242">
        <v>3</v>
      </c>
      <c r="C242" s="61">
        <f>$J$1*B241+(1-$J$1)*C241</f>
        <v>4.6042309969315696</v>
      </c>
      <c r="D242" s="61">
        <f>ABS(B242-C242)</f>
        <v>1.6042309969315696</v>
      </c>
      <c r="E242" s="61">
        <f>AVERAGE($D$3:D242)</f>
        <v>1.2784649690008343</v>
      </c>
      <c r="F242" s="61">
        <f t="shared" si="10"/>
        <v>1.598081211251043</v>
      </c>
      <c r="G242" s="61">
        <f t="shared" si="12"/>
        <v>7.8003934194336555</v>
      </c>
      <c r="H242" s="61">
        <f t="shared" si="11"/>
        <v>1.4080685744294836</v>
      </c>
    </row>
    <row r="243" spans="1:8" x14ac:dyDescent="0.25">
      <c r="A243">
        <v>241</v>
      </c>
      <c r="B243">
        <v>6</v>
      </c>
      <c r="C243" s="61">
        <f>$J$1*B242+(1-$J$1)*C242</f>
        <v>4.3224363354799396</v>
      </c>
      <c r="D243" s="61">
        <f>ABS(B243-C243)</f>
        <v>1.6775636645200604</v>
      </c>
      <c r="E243" s="61">
        <f>AVERAGE($D$3:D243)</f>
        <v>1.2801209801855613</v>
      </c>
      <c r="F243" s="61">
        <f t="shared" si="10"/>
        <v>1.6001512252319516</v>
      </c>
      <c r="G243" s="61">
        <f t="shared" si="12"/>
        <v>7.5227387859438428</v>
      </c>
      <c r="H243" s="61">
        <f t="shared" si="11"/>
        <v>1.1221338850160363</v>
      </c>
    </row>
    <row r="244" spans="1:8" x14ac:dyDescent="0.25">
      <c r="A244">
        <v>242</v>
      </c>
      <c r="B244">
        <v>2</v>
      </c>
      <c r="C244" s="61">
        <f>$J$1*B243+(1-$J$1)*C243</f>
        <v>4.6171124050803769</v>
      </c>
      <c r="D244" s="61">
        <f>ABS(B244-C244)</f>
        <v>2.6171124050803769</v>
      </c>
      <c r="E244" s="61">
        <f>AVERAGE($D$3:D244)</f>
        <v>1.2856457381396722</v>
      </c>
      <c r="F244" s="61">
        <f t="shared" si="10"/>
        <v>1.6070571726745904</v>
      </c>
      <c r="G244" s="61">
        <f t="shared" si="12"/>
        <v>7.8312267504295576</v>
      </c>
      <c r="H244" s="61">
        <f t="shared" si="11"/>
        <v>1.4029980597311962</v>
      </c>
    </row>
    <row r="245" spans="1:8" x14ac:dyDescent="0.25">
      <c r="A245">
        <v>243</v>
      </c>
      <c r="B245">
        <v>3</v>
      </c>
      <c r="C245" s="61">
        <f>$J$1*B244+(1-$J$1)*C244</f>
        <v>4.1573978717113746</v>
      </c>
      <c r="D245" s="61">
        <f>ABS(B245-C245)</f>
        <v>1.1573978717113746</v>
      </c>
      <c r="E245" s="61">
        <f>AVERAGE($D$3:D245)</f>
        <v>1.2851179691420249</v>
      </c>
      <c r="F245" s="61">
        <f t="shared" si="10"/>
        <v>1.6063974614275311</v>
      </c>
      <c r="G245" s="61">
        <f t="shared" si="12"/>
        <v>7.3701927945664369</v>
      </c>
      <c r="H245" s="61">
        <f t="shared" si="11"/>
        <v>0.94460294885631235</v>
      </c>
    </row>
    <row r="246" spans="1:8" x14ac:dyDescent="0.25">
      <c r="A246">
        <v>244</v>
      </c>
      <c r="B246">
        <v>7</v>
      </c>
      <c r="C246" s="61">
        <f>$J$1*B245+(1-$J$1)*C245</f>
        <v>3.9540926481821121</v>
      </c>
      <c r="D246" s="61">
        <f>ABS(B246-C246)</f>
        <v>3.0459073518178879</v>
      </c>
      <c r="E246" s="61">
        <f>AVERAGE($D$3:D246)</f>
        <v>1.2923343190710246</v>
      </c>
      <c r="F246" s="61">
        <f t="shared" si="10"/>
        <v>1.6154178988387806</v>
      </c>
      <c r="G246" s="61">
        <f t="shared" si="12"/>
        <v>7.1849284458596738</v>
      </c>
      <c r="H246" s="61">
        <f t="shared" si="11"/>
        <v>0.72325685050455091</v>
      </c>
    </row>
    <row r="247" spans="1:8" x14ac:dyDescent="0.25">
      <c r="A247">
        <v>245</v>
      </c>
      <c r="B247">
        <v>1</v>
      </c>
      <c r="C247" s="61">
        <f>$J$1*B246+(1-$J$1)*C246</f>
        <v>4.4891280842634949</v>
      </c>
      <c r="D247" s="61">
        <f>ABS(B247-C247)</f>
        <v>3.4891280842634949</v>
      </c>
      <c r="E247" s="61">
        <f>AVERAGE($D$3:D247)</f>
        <v>1.3013008242350754</v>
      </c>
      <c r="F247" s="61">
        <f t="shared" si="10"/>
        <v>1.6266260302938442</v>
      </c>
      <c r="G247" s="61">
        <f t="shared" si="12"/>
        <v>7.7423801448511833</v>
      </c>
      <c r="H247" s="61">
        <f t="shared" si="11"/>
        <v>1.2358760236758064</v>
      </c>
    </row>
    <row r="248" spans="1:8" x14ac:dyDescent="0.25">
      <c r="A248">
        <v>246</v>
      </c>
      <c r="B248">
        <v>6</v>
      </c>
      <c r="C248" s="61">
        <f>$J$1*B247+(1-$J$1)*C247</f>
        <v>3.8762377529165644</v>
      </c>
      <c r="D248" s="61">
        <f>ABS(B248-C248)</f>
        <v>2.1237622470834356</v>
      </c>
      <c r="E248" s="61">
        <f>AVERAGE($D$3:D248)</f>
        <v>1.3046441633523451</v>
      </c>
      <c r="F248" s="61">
        <f t="shared" si="10"/>
        <v>1.6308052041904313</v>
      </c>
      <c r="G248" s="61">
        <f t="shared" si="12"/>
        <v>7.1378481612974269</v>
      </c>
      <c r="H248" s="61">
        <f t="shared" si="11"/>
        <v>0.61462734453570178</v>
      </c>
    </row>
    <row r="249" spans="1:8" x14ac:dyDescent="0.25">
      <c r="A249">
        <v>247</v>
      </c>
      <c r="B249">
        <v>5</v>
      </c>
      <c r="C249" s="61">
        <f>$J$1*B248+(1-$J$1)*C248</f>
        <v>4.2492917984781577</v>
      </c>
      <c r="D249" s="61">
        <f>ABS(B249-C249)</f>
        <v>0.75070820152184226</v>
      </c>
      <c r="E249" s="61">
        <f>AVERAGE($D$3:D249)</f>
        <v>1.3024015076364321</v>
      </c>
      <c r="F249" s="61">
        <f t="shared" si="10"/>
        <v>1.6280018845455402</v>
      </c>
      <c r="G249" s="61">
        <f t="shared" si="12"/>
        <v>7.5052955675692381</v>
      </c>
      <c r="H249" s="61">
        <f t="shared" si="11"/>
        <v>0.99328802938707739</v>
      </c>
    </row>
    <row r="250" spans="1:8" x14ac:dyDescent="0.25">
      <c r="A250">
        <v>248</v>
      </c>
      <c r="B250">
        <v>6</v>
      </c>
      <c r="C250" s="61">
        <f>$J$1*B249+(1-$J$1)*C249</f>
        <v>4.3811590694020062</v>
      </c>
      <c r="D250" s="61">
        <f>ABS(B250-C250)</f>
        <v>1.6188409305979938</v>
      </c>
      <c r="E250" s="61">
        <f>AVERAGE($D$3:D250)</f>
        <v>1.3036774730515996</v>
      </c>
      <c r="F250" s="61">
        <f t="shared" si="10"/>
        <v>1.6295968413144997</v>
      </c>
      <c r="G250" s="61">
        <f t="shared" si="12"/>
        <v>7.6403527520310055</v>
      </c>
      <c r="H250" s="61">
        <f t="shared" si="11"/>
        <v>1.1219653867730068</v>
      </c>
    </row>
    <row r="251" spans="1:8" x14ac:dyDescent="0.25">
      <c r="A251">
        <v>249</v>
      </c>
      <c r="B251">
        <v>2</v>
      </c>
      <c r="C251" s="61">
        <f>$J$1*B250+(1-$J$1)*C250</f>
        <v>4.6655200703142476</v>
      </c>
      <c r="D251" s="61">
        <f>ABS(B251-C251)</f>
        <v>2.6655200703142476</v>
      </c>
      <c r="E251" s="61">
        <f>AVERAGE($D$3:D251)</f>
        <v>1.3091467204301646</v>
      </c>
      <c r="F251" s="61">
        <f t="shared" si="10"/>
        <v>1.6364334005377057</v>
      </c>
      <c r="G251" s="61">
        <f t="shared" si="12"/>
        <v>7.9383868713896586</v>
      </c>
      <c r="H251" s="61">
        <f t="shared" si="11"/>
        <v>1.3926532692388363</v>
      </c>
    </row>
    <row r="252" spans="1:8" x14ac:dyDescent="0.25">
      <c r="A252">
        <v>250</v>
      </c>
      <c r="B252">
        <v>2</v>
      </c>
      <c r="C252" s="61">
        <f>$J$1*B251+(1-$J$1)*C251</f>
        <v>4.1973023839315369</v>
      </c>
      <c r="D252" s="61">
        <f>ABS(B252-C252)</f>
        <v>2.1973023839315369</v>
      </c>
      <c r="E252" s="61">
        <f>AVERAGE($D$3:D252)</f>
        <v>1.3126993430841698</v>
      </c>
      <c r="F252" s="61">
        <f t="shared" si="10"/>
        <v>1.6408741788552121</v>
      </c>
      <c r="G252" s="61">
        <f t="shared" si="12"/>
        <v>7.4790507416419612</v>
      </c>
      <c r="H252" s="61">
        <f t="shared" si="11"/>
        <v>0.91555402622111259</v>
      </c>
    </row>
    <row r="253" spans="1:8" x14ac:dyDescent="0.25">
      <c r="A253">
        <v>251</v>
      </c>
      <c r="B253">
        <v>3</v>
      </c>
      <c r="C253" s="61">
        <f>$J$1*B252+(1-$J$1)*C252</f>
        <v>3.8113304867601348</v>
      </c>
      <c r="D253" s="61">
        <f>ABS(B253-C253)</f>
        <v>0.81133048676013475</v>
      </c>
      <c r="E253" s="61">
        <f>AVERAGE($D$3:D253)</f>
        <v>1.3107018576008072</v>
      </c>
      <c r="F253" s="61">
        <f t="shared" si="10"/>
        <v>1.6383773220010089</v>
      </c>
      <c r="G253" s="61">
        <f t="shared" si="12"/>
        <v>7.0880851307621526</v>
      </c>
      <c r="H253" s="61">
        <f t="shared" si="11"/>
        <v>0.53457584275811687</v>
      </c>
    </row>
    <row r="254" spans="1:8" x14ac:dyDescent="0.25">
      <c r="A254">
        <v>252</v>
      </c>
      <c r="B254">
        <v>1</v>
      </c>
      <c r="C254" s="61">
        <f>$J$1*B253+(1-$J$1)*C253</f>
        <v>3.668814477357961</v>
      </c>
      <c r="D254" s="61">
        <f>ABS(B254-C254)</f>
        <v>2.668814477357961</v>
      </c>
      <c r="E254" s="61">
        <f>AVERAGE($D$3:D254)</f>
        <v>1.3160911933934942</v>
      </c>
      <c r="F254" s="61">
        <f t="shared" si="10"/>
        <v>1.6451139917418678</v>
      </c>
      <c r="G254" s="61">
        <f t="shared" si="12"/>
        <v>6.9590424608416965</v>
      </c>
      <c r="H254" s="61">
        <f t="shared" si="11"/>
        <v>0.37858649387422538</v>
      </c>
    </row>
    <row r="255" spans="1:8" x14ac:dyDescent="0.25">
      <c r="A255">
        <v>253</v>
      </c>
      <c r="B255">
        <v>1</v>
      </c>
      <c r="C255" s="61">
        <f>$J$1*B254+(1-$J$1)*C254</f>
        <v>3.2000181047889451</v>
      </c>
      <c r="D255" s="61">
        <f>ABS(B255-C255)</f>
        <v>2.2000181047889451</v>
      </c>
      <c r="E255" s="61">
        <f>AVERAGE($D$3:D255)</f>
        <v>1.3195849756519744</v>
      </c>
      <c r="F255" s="61">
        <f t="shared" si="10"/>
        <v>1.649481219564968</v>
      </c>
      <c r="G255" s="61">
        <f t="shared" si="12"/>
        <v>6.498980543918881</v>
      </c>
      <c r="H255" s="61">
        <f t="shared" si="11"/>
        <v>0</v>
      </c>
    </row>
    <row r="256" spans="1:8" x14ac:dyDescent="0.25">
      <c r="A256">
        <v>254</v>
      </c>
      <c r="B256">
        <v>2</v>
      </c>
      <c r="C256" s="61">
        <f>$J$1*B255+(1-$J$1)*C255</f>
        <v>2.8135691718034526</v>
      </c>
      <c r="D256" s="61">
        <f>ABS(B256-C256)</f>
        <v>0.81356917180345256</v>
      </c>
      <c r="E256" s="61">
        <f>AVERAGE($D$3:D256)</f>
        <v>1.3175927874478464</v>
      </c>
      <c r="F256" s="61">
        <f t="shared" si="10"/>
        <v>1.6469909843098081</v>
      </c>
      <c r="G256" s="61">
        <f t="shared" si="12"/>
        <v>6.1075511404230687</v>
      </c>
      <c r="H256" s="61">
        <f t="shared" si="11"/>
        <v>0</v>
      </c>
    </row>
    <row r="257" spans="1:8" x14ac:dyDescent="0.25">
      <c r="A257">
        <v>255</v>
      </c>
      <c r="B257">
        <v>3</v>
      </c>
      <c r="C257" s="61">
        <f>$J$1*B256+(1-$J$1)*C256</f>
        <v>2.6706599213436721</v>
      </c>
      <c r="D257" s="61">
        <f>ABS(B257-C257)</f>
        <v>0.32934007865632786</v>
      </c>
      <c r="E257" s="61">
        <f>AVERAGE($D$3:D257)</f>
        <v>1.3137172866290563</v>
      </c>
      <c r="F257" s="61">
        <f t="shared" si="10"/>
        <v>1.6421466082863203</v>
      </c>
      <c r="G257" s="61">
        <f t="shared" si="12"/>
        <v>5.9549531379163128</v>
      </c>
      <c r="H257" s="61">
        <f t="shared" si="11"/>
        <v>0</v>
      </c>
    </row>
    <row r="258" spans="1:8" x14ac:dyDescent="0.25">
      <c r="A258">
        <v>256</v>
      </c>
      <c r="B258">
        <v>1</v>
      </c>
      <c r="C258" s="61">
        <f>$J$1*B257+(1-$J$1)*C257</f>
        <v>2.7285108643468461</v>
      </c>
      <c r="D258" s="61">
        <f>ABS(B258-C258)</f>
        <v>1.7285108643468461</v>
      </c>
      <c r="E258" s="61">
        <f>AVERAGE($D$3:D258)</f>
        <v>1.3153375740420163</v>
      </c>
      <c r="F258" s="61">
        <f t="shared" si="10"/>
        <v>1.6441719675525204</v>
      </c>
      <c r="G258" s="61">
        <f t="shared" si="12"/>
        <v>6.0168547994518864</v>
      </c>
      <c r="H258" s="61">
        <f t="shared" si="11"/>
        <v>0</v>
      </c>
    </row>
    <row r="259" spans="1:8" x14ac:dyDescent="0.25">
      <c r="A259">
        <v>257</v>
      </c>
      <c r="B259">
        <v>1</v>
      </c>
      <c r="C259" s="61">
        <f>$J$1*B258+(1-$J$1)*C258</f>
        <v>2.4248855542975218</v>
      </c>
      <c r="D259" s="61">
        <f>ABS(B259-C259)</f>
        <v>1.4248855542975218</v>
      </c>
      <c r="E259" s="61">
        <f>AVERAGE($D$3:D259)</f>
        <v>1.3157638307745281</v>
      </c>
      <c r="F259" s="61">
        <f t="shared" si="10"/>
        <v>1.64470478846816</v>
      </c>
      <c r="G259" s="61">
        <f t="shared" si="12"/>
        <v>5.7142951312338415</v>
      </c>
      <c r="H259" s="61">
        <f t="shared" si="11"/>
        <v>0</v>
      </c>
    </row>
    <row r="260" spans="1:8" x14ac:dyDescent="0.25">
      <c r="A260">
        <v>258</v>
      </c>
      <c r="B260">
        <v>2</v>
      </c>
      <c r="C260" s="61">
        <f>$J$1*B259+(1-$J$1)*C259</f>
        <v>2.1745942040190456</v>
      </c>
      <c r="D260" s="61">
        <f>ABS(B260-C260)</f>
        <v>0.17459420401904557</v>
      </c>
      <c r="E260" s="61">
        <f>AVERAGE($D$3:D260)</f>
        <v>1.3113406926863287</v>
      </c>
      <c r="F260" s="61">
        <f t="shared" ref="F260:F270" si="13">1.25*E260</f>
        <v>1.639175865857911</v>
      </c>
      <c r="G260" s="61">
        <f t="shared" si="12"/>
        <v>5.4529459357348671</v>
      </c>
      <c r="H260" s="61">
        <f t="shared" ref="H260:H270" si="14">MAX(C260-2*F260,0)</f>
        <v>0</v>
      </c>
    </row>
    <row r="261" spans="1:8" x14ac:dyDescent="0.25">
      <c r="A261">
        <v>259</v>
      </c>
      <c r="B261">
        <v>2</v>
      </c>
      <c r="C261" s="61">
        <f>$J$1*B260+(1-$J$1)*C260</f>
        <v>2.1439254819291045</v>
      </c>
      <c r="D261" s="61">
        <f>ABS(B261-C261)</f>
        <v>0.14392548192910448</v>
      </c>
      <c r="E261" s="61">
        <f>AVERAGE($D$3:D261)</f>
        <v>1.3068332980502002</v>
      </c>
      <c r="F261" s="61">
        <f t="shared" si="13"/>
        <v>1.6335416225627504</v>
      </c>
      <c r="G261" s="61">
        <f t="shared" ref="G261:G270" si="15">C261+2*F261</f>
        <v>5.4110087270546057</v>
      </c>
      <c r="H261" s="61">
        <f t="shared" si="14"/>
        <v>0</v>
      </c>
    </row>
    <row r="262" spans="1:8" x14ac:dyDescent="0.25">
      <c r="A262">
        <v>260</v>
      </c>
      <c r="B262">
        <v>3</v>
      </c>
      <c r="C262" s="61">
        <f>$J$1*B261+(1-$J$1)*C261</f>
        <v>2.1186439404727624</v>
      </c>
      <c r="D262" s="61">
        <f>ABS(B262-C262)</f>
        <v>0.88135605952723761</v>
      </c>
      <c r="E262" s="61">
        <f>AVERAGE($D$3:D262)</f>
        <v>1.3051968471328044</v>
      </c>
      <c r="F262" s="61">
        <f t="shared" si="13"/>
        <v>1.6314960589160055</v>
      </c>
      <c r="G262" s="61">
        <f t="shared" si="15"/>
        <v>5.3816360583047729</v>
      </c>
      <c r="H262" s="61">
        <f t="shared" si="14"/>
        <v>0</v>
      </c>
    </row>
    <row r="263" spans="1:8" x14ac:dyDescent="0.25">
      <c r="A263">
        <v>261</v>
      </c>
      <c r="B263">
        <v>1</v>
      </c>
      <c r="C263" s="61">
        <f>$J$1*B262+(1-$J$1)*C262</f>
        <v>2.2734604431384411</v>
      </c>
      <c r="D263" s="61">
        <f>ABS(B263-C263)</f>
        <v>1.2734604431384411</v>
      </c>
      <c r="E263" s="61">
        <f>AVERAGE($D$3:D263)</f>
        <v>1.3050752517152016</v>
      </c>
      <c r="F263" s="61">
        <f t="shared" si="13"/>
        <v>1.6313440646440021</v>
      </c>
      <c r="G263" s="61">
        <f t="shared" si="15"/>
        <v>5.5361485724264448</v>
      </c>
      <c r="H263" s="61">
        <f t="shared" si="14"/>
        <v>0</v>
      </c>
    </row>
    <row r="264" spans="1:8" x14ac:dyDescent="0.25">
      <c r="A264">
        <v>262</v>
      </c>
      <c r="B264">
        <v>1</v>
      </c>
      <c r="C264" s="61">
        <f>$J$1*B263+(1-$J$1)*C263</f>
        <v>2.0497679978904535</v>
      </c>
      <c r="D264" s="61">
        <f>ABS(B264-C264)</f>
        <v>1.0497679978904535</v>
      </c>
      <c r="E264" s="61">
        <f>AVERAGE($D$3:D264)</f>
        <v>1.3041007965479314</v>
      </c>
      <c r="F264" s="61">
        <f t="shared" si="13"/>
        <v>1.6301259956849143</v>
      </c>
      <c r="G264" s="61">
        <f t="shared" si="15"/>
        <v>5.3100199892602822</v>
      </c>
      <c r="H264" s="61">
        <f t="shared" si="14"/>
        <v>0</v>
      </c>
    </row>
    <row r="265" spans="1:8" x14ac:dyDescent="0.25">
      <c r="A265">
        <v>263</v>
      </c>
      <c r="B265">
        <v>0</v>
      </c>
      <c r="C265" s="61">
        <f>$J$1*B264+(1-$J$1)*C264</f>
        <v>1.8653687323644088</v>
      </c>
      <c r="D265" s="61">
        <f>ABS(B265-C265)</f>
        <v>1.8653687323644088</v>
      </c>
      <c r="E265" s="61">
        <f>AVERAGE($D$3:D265)</f>
        <v>1.3062348951632032</v>
      </c>
      <c r="F265" s="61">
        <f t="shared" si="13"/>
        <v>1.632793618954004</v>
      </c>
      <c r="G265" s="61">
        <f t="shared" si="15"/>
        <v>5.1309559702724172</v>
      </c>
      <c r="H265" s="61">
        <f t="shared" si="14"/>
        <v>0</v>
      </c>
    </row>
    <row r="266" spans="1:8" x14ac:dyDescent="0.25">
      <c r="A266">
        <v>264</v>
      </c>
      <c r="B266">
        <v>2</v>
      </c>
      <c r="C266" s="61">
        <f>$J$1*B265+(1-$J$1)*C265</f>
        <v>1.5377033578488288</v>
      </c>
      <c r="D266" s="61">
        <f>ABS(B266-C266)</f>
        <v>0.46229664215117117</v>
      </c>
      <c r="E266" s="61">
        <f>AVERAGE($D$3:D266)</f>
        <v>1.3030381593563394</v>
      </c>
      <c r="F266" s="61">
        <f t="shared" si="13"/>
        <v>1.6287976991954243</v>
      </c>
      <c r="G266" s="61">
        <f t="shared" si="15"/>
        <v>4.7952987562396778</v>
      </c>
      <c r="H266" s="61">
        <f t="shared" si="14"/>
        <v>0</v>
      </c>
    </row>
    <row r="267" spans="1:8" x14ac:dyDescent="0.25">
      <c r="A267">
        <v>265</v>
      </c>
      <c r="B267">
        <v>0</v>
      </c>
      <c r="C267" s="61">
        <f>$J$1*B266+(1-$J$1)*C266</f>
        <v>1.6189090732441733</v>
      </c>
      <c r="D267" s="61">
        <f>ABS(B267-C267)</f>
        <v>1.6189090732441733</v>
      </c>
      <c r="E267" s="61">
        <f>AVERAGE($D$3:D267)</f>
        <v>1.3042301250691237</v>
      </c>
      <c r="F267" s="61">
        <f t="shared" si="13"/>
        <v>1.6302876563364046</v>
      </c>
      <c r="G267" s="61">
        <f t="shared" si="15"/>
        <v>4.8794843859169825</v>
      </c>
      <c r="H267" s="61">
        <f t="shared" si="14"/>
        <v>0</v>
      </c>
    </row>
    <row r="268" spans="1:8" x14ac:dyDescent="0.25">
      <c r="A268">
        <v>266</v>
      </c>
      <c r="B268">
        <v>3</v>
      </c>
      <c r="C268" s="61">
        <f>$J$1*B267+(1-$J$1)*C267</f>
        <v>1.3345361025882061</v>
      </c>
      <c r="D268" s="61">
        <f>ABS(B268-C268)</f>
        <v>1.6654638974117939</v>
      </c>
      <c r="E268" s="61">
        <f>AVERAGE($D$3:D268)</f>
        <v>1.30558814676966</v>
      </c>
      <c r="F268" s="61">
        <f t="shared" si="13"/>
        <v>1.6319851834620749</v>
      </c>
      <c r="G268" s="61">
        <f t="shared" si="15"/>
        <v>4.5985064695123556</v>
      </c>
      <c r="H268" s="61">
        <f t="shared" si="14"/>
        <v>0</v>
      </c>
    </row>
    <row r="269" spans="1:8" x14ac:dyDescent="0.25">
      <c r="A269">
        <v>267</v>
      </c>
      <c r="B269">
        <v>2</v>
      </c>
      <c r="C269" s="61">
        <f>$J$1*B268+(1-$J$1)*C268</f>
        <v>1.6270867614576212</v>
      </c>
      <c r="D269" s="61">
        <f>ABS(B269-C269)</f>
        <v>0.37291323854237879</v>
      </c>
      <c r="E269" s="61">
        <f>AVERAGE($D$3:D269)</f>
        <v>1.3020949823193706</v>
      </c>
      <c r="F269" s="61">
        <f t="shared" si="13"/>
        <v>1.6276187278992134</v>
      </c>
      <c r="G269" s="61">
        <f t="shared" si="15"/>
        <v>4.8823242172560484</v>
      </c>
      <c r="H269" s="61">
        <f t="shared" si="14"/>
        <v>0</v>
      </c>
    </row>
    <row r="270" spans="1:8" x14ac:dyDescent="0.25">
      <c r="A270">
        <v>268</v>
      </c>
      <c r="B270">
        <v>1</v>
      </c>
      <c r="C270" s="61">
        <f>$J$1*B269+(1-$J$1)*C269</f>
        <v>1.6925916419934528</v>
      </c>
      <c r="D270" s="61">
        <f>ABS(B270-C270)</f>
        <v>0.6925916419934528</v>
      </c>
      <c r="E270" s="61">
        <f>AVERAGE($D$3:D270)</f>
        <v>1.2998207161241244</v>
      </c>
      <c r="F270" s="61">
        <f t="shared" si="13"/>
        <v>1.6247758951551554</v>
      </c>
      <c r="G270" s="61">
        <f t="shared" si="15"/>
        <v>4.9421434323037641</v>
      </c>
      <c r="H270" s="61">
        <f t="shared" si="14"/>
        <v>0</v>
      </c>
    </row>
  </sheetData>
  <conditionalFormatting sqref="K5:K15">
    <cfRule type="cellIs" dxfId="0" priority="1" operator="equal">
      <formula>$K$17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1.ForcES</vt:lpstr>
      <vt:lpstr>1b.ForcReg</vt:lpstr>
      <vt:lpstr>2. AveInvFlow</vt:lpstr>
      <vt:lpstr>3. Capacity</vt:lpstr>
      <vt:lpstr>4.1.UStation1</vt:lpstr>
      <vt:lpstr>4.2.UStation2</vt:lpstr>
      <vt:lpstr>4.3.Station3</vt:lpstr>
      <vt:lpstr>5.AveFlowTime</vt:lpstr>
      <vt:lpstr>6.ManyDays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2018-01-19T03:29:33Z</dcterms:modified>
</cp:coreProperties>
</file>