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AggregatePlanning\"/>
    </mc:Choice>
  </mc:AlternateContent>
  <xr:revisionPtr revIDLastSave="0" documentId="13_ncr:1_{9716C0AC-5251-4613-ABCD-DA3EC3B36E3A}" xr6:coauthVersionLast="45" xr6:coauthVersionMax="45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Tables 8-2, 8-3-Data" sheetId="8" r:id="rId1"/>
    <sheet name="1.BaseTransportatin" sheetId="1" r:id="rId2"/>
    <sheet name="1.b.ChangeInDemaBaseTransVarDem" sheetId="11" r:id="rId3"/>
    <sheet name="1.c.LowHireFireCost" sheetId="12" r:id="rId4"/>
    <sheet name="Planning-Book" sheetId="13" r:id="rId5"/>
    <sheet name="Plan Chart" sheetId="10" r:id="rId6"/>
    <sheet name="ArdavanTry" sheetId="15" r:id="rId7"/>
    <sheet name="Planning-Ardavan" sheetId="14" r:id="rId8"/>
  </sheets>
  <definedNames>
    <definedName name="_xlnm.Print_Area" localSheetId="7">'Planning-Ardavan'!$A$1:$J$15</definedName>
    <definedName name="_xlnm.Print_Area" localSheetId="4">'Planning-Book'!$A$1:$K$19</definedName>
    <definedName name="solver_adj" localSheetId="2" hidden="1">'1.b.ChangeInDemaBaseTransVarDem'!$B$4:$H$22,'1.b.ChangeInDemaBaseTransVarDem'!$P$5:$Q$10</definedName>
    <definedName name="solver_adj" localSheetId="1" hidden="1">'1.BaseTransportatin'!$B$4:$H$22,'1.BaseTransportatin'!$P$5:$Q$10</definedName>
    <definedName name="solver_adj" localSheetId="3" hidden="1">'1.c.LowHireFireCost'!$B$4:$H$22,'1.c.LowHireFireCost'!$P$5:$Q$10</definedName>
    <definedName name="solver_adj" localSheetId="6" hidden="1">ArdavanTry!$D$5:$F$10</definedName>
    <definedName name="solver_adj" localSheetId="7" hidden="1">'Planning-Ardavan'!$B$5:$I$10</definedName>
    <definedName name="solver_adj" localSheetId="4" hidden="1">'Planning-Book'!$B$5:$I$10</definedName>
    <definedName name="solver_cvg" localSheetId="2" hidden="1">0.0001</definedName>
    <definedName name="solver_cvg" localSheetId="1" hidden="1">0.0001</definedName>
    <definedName name="solver_cvg" localSheetId="3" hidden="1">0.0001</definedName>
    <definedName name="solver_cvg" localSheetId="6" hidden="1">0.0001</definedName>
    <definedName name="solver_cvg" localSheetId="7" hidden="1">0.001</definedName>
    <definedName name="solver_cvg" localSheetId="4" hidden="1">0.001</definedName>
    <definedName name="solver_drv" localSheetId="2" hidden="1">1</definedName>
    <definedName name="solver_drv" localSheetId="1" hidden="1">1</definedName>
    <definedName name="solver_drv" localSheetId="3" hidden="1">1</definedName>
    <definedName name="solver_drv" localSheetId="6" hidden="1">1</definedName>
    <definedName name="solver_drv" localSheetId="7" hidden="1">1</definedName>
    <definedName name="solver_drv" localSheetId="4" hidden="1">1</definedName>
    <definedName name="solver_dua" localSheetId="7" hidden="1">1</definedName>
    <definedName name="solver_dua" localSheetId="4" hidden="1">1</definedName>
    <definedName name="solver_eng" localSheetId="2" hidden="1">2</definedName>
    <definedName name="solver_eng" localSheetId="1" hidden="1">2</definedName>
    <definedName name="solver_eng" localSheetId="3" hidden="1">2</definedName>
    <definedName name="solver_eng" localSheetId="6" hidden="1">2</definedName>
    <definedName name="solver_eng" localSheetId="7" hidden="1">2</definedName>
    <definedName name="solver_eng" localSheetId="4" hidden="1">2</definedName>
    <definedName name="solver_est" localSheetId="2" hidden="1">1</definedName>
    <definedName name="solver_est" localSheetId="1" hidden="1">1</definedName>
    <definedName name="solver_est" localSheetId="3" hidden="1">1</definedName>
    <definedName name="solver_est" localSheetId="6" hidden="1">1</definedName>
    <definedName name="solver_est" localSheetId="7" hidden="1">1</definedName>
    <definedName name="solver_est" localSheetId="4" hidden="1">1</definedName>
    <definedName name="solver_ibd" localSheetId="7" hidden="1">2</definedName>
    <definedName name="solver_ibd" localSheetId="4" hidden="1">2</definedName>
    <definedName name="solver_itr" localSheetId="2" hidden="1">100</definedName>
    <definedName name="solver_itr" localSheetId="1" hidden="1">100</definedName>
    <definedName name="solver_itr" localSheetId="3" hidden="1">100</definedName>
    <definedName name="solver_itr" localSheetId="6" hidden="1">2147483647</definedName>
    <definedName name="solver_itr" localSheetId="7" hidden="1">100</definedName>
    <definedName name="solver_itr" localSheetId="4" hidden="1">100</definedName>
    <definedName name="solver_lhs0" localSheetId="7" hidden="1">'Planning-Ardavan'!$I$10</definedName>
    <definedName name="solver_lhs0" localSheetId="4" hidden="1">'Planning-Book'!$O$5:$O$10</definedName>
    <definedName name="solver_lhs1" localSheetId="2" hidden="1">'1.b.ChangeInDemaBaseTransVarDem'!$B$23:$H$23</definedName>
    <definedName name="solver_lhs1" localSheetId="1" hidden="1">'1.BaseTransportatin'!$B$23:$H$23</definedName>
    <definedName name="solver_lhs1" localSheetId="3" hidden="1">'1.c.LowHireFireCost'!$B$23:$H$23</definedName>
    <definedName name="solver_lhs1" localSheetId="6" hidden="1">ArdavanTry!$I$10</definedName>
    <definedName name="solver_lhs1" localSheetId="7" hidden="1">'Planning-Ardavan'!$G$5:$G$10</definedName>
    <definedName name="solver_lhs1" localSheetId="4" hidden="1">'Planning-Book'!$B$5:$C$10</definedName>
    <definedName name="solver_lhs10" localSheetId="4" hidden="1">'Planning-Book'!$O$5:$O$10</definedName>
    <definedName name="solver_lhs2" localSheetId="2" hidden="1">'1.b.ChangeInDemaBaseTransVarDem'!$K$4:$K$22</definedName>
    <definedName name="solver_lhs2" localSheetId="1" hidden="1">'1.BaseTransportatin'!$K$4:$K$22</definedName>
    <definedName name="solver_lhs2" localSheetId="3" hidden="1">'1.c.LowHireFireCost'!$K$4:$K$22</definedName>
    <definedName name="solver_lhs2" localSheetId="6" hidden="1">ArdavanTry!$I$5:$J$10</definedName>
    <definedName name="solver_lhs2" localSheetId="7" hidden="1">'Planning-Ardavan'!$H$10</definedName>
    <definedName name="solver_lhs2" localSheetId="4" hidden="1">'Planning-Book'!$B$5:$I$10</definedName>
    <definedName name="solver_lhs3" localSheetId="2" hidden="1">'1.b.ChangeInDemaBaseTransVarDem'!$Q$5</definedName>
    <definedName name="solver_lhs3" localSheetId="1" hidden="1">'1.BaseTransportatin'!$Q$5</definedName>
    <definedName name="solver_lhs3" localSheetId="3" hidden="1">'1.c.LowHireFireCost'!$Q$5</definedName>
    <definedName name="solver_lhs3" localSheetId="6" hidden="1">ArdavanTry!$M$5:$M$10</definedName>
    <definedName name="solver_lhs3" localSheetId="7" hidden="1">'Planning-Ardavan'!$I$10</definedName>
    <definedName name="solver_lhs3" localSheetId="4" hidden="1">'Planning-Book'!$F$10</definedName>
    <definedName name="solver_lhs4" localSheetId="6" hidden="1">ArdavanTry!$N$5:$N$10</definedName>
    <definedName name="solver_lhs4" localSheetId="7" hidden="1">'Planning-Ardavan'!$L$5:$L$10</definedName>
    <definedName name="solver_lhs4" localSheetId="4" hidden="1">'Planning-Book'!$G$10</definedName>
    <definedName name="solver_lhs5" localSheetId="6" hidden="1">ArdavanTry!$O$5:$O$10</definedName>
    <definedName name="solver_lhs5" localSheetId="7" hidden="1">'Planning-Ardavan'!$M$5:$M$10</definedName>
    <definedName name="solver_lhs5" localSheetId="4" hidden="1">'Planning-Book'!$M$5:$M$10</definedName>
    <definedName name="solver_lhs6" localSheetId="7" hidden="1">'Planning-Ardavan'!$N$5:$N$10</definedName>
    <definedName name="solver_lhs6" localSheetId="4" hidden="1">'Planning-Book'!$N$5:$N$10</definedName>
    <definedName name="solver_lhs7" localSheetId="7" hidden="1">'Planning-Ardavan'!$O$5:$O$10</definedName>
    <definedName name="solver_lhs7" localSheetId="4" hidden="1">'Planning-Book'!$O$5:$O$10</definedName>
    <definedName name="solver_lhs8" localSheetId="7" hidden="1">'Planning-Ardavan'!#REF!</definedName>
    <definedName name="solver_lhs8" localSheetId="4" hidden="1">'Planning-Book'!$P$5:$P$10</definedName>
    <definedName name="solver_lhs9" localSheetId="4" hidden="1">'Planning-Book'!$N$5:$N$10</definedName>
    <definedName name="solver_lin" localSheetId="2" hidden="1">1</definedName>
    <definedName name="solver_lin" localSheetId="1" hidden="1">1</definedName>
    <definedName name="solver_lin" localSheetId="3" hidden="1">1</definedName>
    <definedName name="solver_lin" localSheetId="7" hidden="1">1</definedName>
    <definedName name="solver_lin" localSheetId="4" hidden="1">1</definedName>
    <definedName name="solver_mip" localSheetId="2" hidden="1">2147483647</definedName>
    <definedName name="solver_mip" localSheetId="1" hidden="1">2147483647</definedName>
    <definedName name="solver_mip" localSheetId="3" hidden="1">2147483647</definedName>
    <definedName name="solver_mip" localSheetId="6" hidden="1">2147483647</definedName>
    <definedName name="solver_mip" localSheetId="7" hidden="1">1000</definedName>
    <definedName name="solver_mip" localSheetId="4" hidden="1">1000</definedName>
    <definedName name="solver_mni" localSheetId="2" hidden="1">30</definedName>
    <definedName name="solver_mni" localSheetId="1" hidden="1">30</definedName>
    <definedName name="solver_mni" localSheetId="3" hidden="1">30</definedName>
    <definedName name="solver_mni" localSheetId="6" hidden="1">30</definedName>
    <definedName name="solver_mni" localSheetId="7" hidden="1">30</definedName>
    <definedName name="solver_mni" localSheetId="4" hidden="1">30</definedName>
    <definedName name="solver_mrt" localSheetId="2" hidden="1">0.075</definedName>
    <definedName name="solver_mrt" localSheetId="1" hidden="1">0.075</definedName>
    <definedName name="solver_mrt" localSheetId="3" hidden="1">0.075</definedName>
    <definedName name="solver_mrt" localSheetId="6" hidden="1">0.075</definedName>
    <definedName name="solver_mrt" localSheetId="7" hidden="1">0.075</definedName>
    <definedName name="solver_mrt" localSheetId="4" hidden="1">0.075</definedName>
    <definedName name="solver_msl" localSheetId="2" hidden="1">2</definedName>
    <definedName name="solver_msl" localSheetId="1" hidden="1">2</definedName>
    <definedName name="solver_msl" localSheetId="3" hidden="1">2</definedName>
    <definedName name="solver_msl" localSheetId="6" hidden="1">2</definedName>
    <definedName name="solver_msl" localSheetId="7" hidden="1">2</definedName>
    <definedName name="solver_msl" localSheetId="4" hidden="1">2</definedName>
    <definedName name="solver_neg" localSheetId="2" hidden="1">1</definedName>
    <definedName name="solver_neg" localSheetId="1" hidden="1">1</definedName>
    <definedName name="solver_neg" localSheetId="3" hidden="1">1</definedName>
    <definedName name="solver_neg" localSheetId="6" hidden="1">1</definedName>
    <definedName name="solver_neg" localSheetId="7" hidden="1">2</definedName>
    <definedName name="solver_neg" localSheetId="4" hidden="1">2</definedName>
    <definedName name="solver_nod" localSheetId="2" hidden="1">2147483647</definedName>
    <definedName name="solver_nod" localSheetId="1" hidden="1">2147483647</definedName>
    <definedName name="solver_nod" localSheetId="3" hidden="1">2147483647</definedName>
    <definedName name="solver_nod" localSheetId="6" hidden="1">2147483647</definedName>
    <definedName name="solver_nod" localSheetId="7" hidden="1">1000</definedName>
    <definedName name="solver_nod" localSheetId="4" hidden="1">1000</definedName>
    <definedName name="solver_num" localSheetId="2" hidden="1">2</definedName>
    <definedName name="solver_num" localSheetId="1" hidden="1">2</definedName>
    <definedName name="solver_num" localSheetId="3" hidden="1">2</definedName>
    <definedName name="solver_num" localSheetId="6" hidden="1">5</definedName>
    <definedName name="solver_num" localSheetId="7" hidden="1">7</definedName>
    <definedName name="solver_num" localSheetId="4" hidden="1">8</definedName>
    <definedName name="solver_nwt" localSheetId="2" hidden="1">1</definedName>
    <definedName name="solver_nwt" localSheetId="1" hidden="1">1</definedName>
    <definedName name="solver_nwt" localSheetId="3" hidden="1">1</definedName>
    <definedName name="solver_nwt" localSheetId="6" hidden="1">1</definedName>
    <definedName name="solver_nwt" localSheetId="7" hidden="1">1</definedName>
    <definedName name="solver_nwt" localSheetId="4" hidden="1">1</definedName>
    <definedName name="solver_ofx" localSheetId="7" hidden="1">2</definedName>
    <definedName name="solver_ofx" localSheetId="4" hidden="1">2</definedName>
    <definedName name="solver_opt" localSheetId="2" hidden="1">'1.b.ChangeInDemaBaseTransVarDem'!$Q$16</definedName>
    <definedName name="solver_opt" localSheetId="1" hidden="1">'1.BaseTransportatin'!$Q$16</definedName>
    <definedName name="solver_opt" localSheetId="3" hidden="1">'1.c.LowHireFireCost'!$Q$16</definedName>
    <definedName name="solver_opt" localSheetId="6" hidden="1">ArdavanTry!$C$15</definedName>
    <definedName name="solver_opt" localSheetId="7" hidden="1">'Planning-Ardavan'!$C$15</definedName>
    <definedName name="solver_opt" localSheetId="4" hidden="1">'Planning-Book'!$C$16</definedName>
    <definedName name="solver_piv" localSheetId="7" hidden="1">0.000001</definedName>
    <definedName name="solver_piv" localSheetId="4" hidden="1">0.000001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6" hidden="1">0.000001</definedName>
    <definedName name="solver_pre" localSheetId="7" hidden="1">0.000001</definedName>
    <definedName name="solver_pre" localSheetId="4" hidden="1">0.000001</definedName>
    <definedName name="solver_pro" localSheetId="7" hidden="1">2</definedName>
    <definedName name="solver_pro" localSheetId="4" hidden="1">2</definedName>
    <definedName name="solver_rbv" localSheetId="2" hidden="1">1</definedName>
    <definedName name="solver_rbv" localSheetId="1" hidden="1">1</definedName>
    <definedName name="solver_rbv" localSheetId="3" hidden="1">1</definedName>
    <definedName name="solver_rbv" localSheetId="6" hidden="1">1</definedName>
    <definedName name="solver_rbv" localSheetId="7" hidden="1">1</definedName>
    <definedName name="solver_rbv" localSheetId="4" hidden="1">1</definedName>
    <definedName name="solver_red" localSheetId="7" hidden="1">0.000001</definedName>
    <definedName name="solver_red" localSheetId="4" hidden="1">0.000001</definedName>
    <definedName name="solver_rel0" localSheetId="7" hidden="1">1</definedName>
    <definedName name="solver_rel0" localSheetId="4" hidden="1">2</definedName>
    <definedName name="solver_rel1" localSheetId="2" hidden="1">3</definedName>
    <definedName name="solver_rel1" localSheetId="1" hidden="1">3</definedName>
    <definedName name="solver_rel1" localSheetId="3" hidden="1">3</definedName>
    <definedName name="solver_rel1" localSheetId="6" hidden="1">3</definedName>
    <definedName name="solver_rel1" localSheetId="7" hidden="1">3</definedName>
    <definedName name="solver_rel1" localSheetId="4" hidden="1">4</definedName>
    <definedName name="solver_rel10" localSheetId="4" hidden="1">2</definedName>
    <definedName name="solver_rel2" localSheetId="2" hidden="1">1</definedName>
    <definedName name="solver_rel2" localSheetId="1" hidden="1">1</definedName>
    <definedName name="solver_rel2" localSheetId="3" hidden="1">1</definedName>
    <definedName name="solver_rel2" localSheetId="6" hidden="1">3</definedName>
    <definedName name="solver_rel2" localSheetId="7" hidden="1">3</definedName>
    <definedName name="solver_rel2" localSheetId="4" hidden="1">3</definedName>
    <definedName name="solver_rel3" localSheetId="2" hidden="1">2</definedName>
    <definedName name="solver_rel3" localSheetId="1" hidden="1">2</definedName>
    <definedName name="solver_rel3" localSheetId="3" hidden="1">2</definedName>
    <definedName name="solver_rel3" localSheetId="6" hidden="1">2</definedName>
    <definedName name="solver_rel3" localSheetId="7" hidden="1">2</definedName>
    <definedName name="solver_rel3" localSheetId="4" hidden="1">3</definedName>
    <definedName name="solver_rel4" localSheetId="6" hidden="1">1</definedName>
    <definedName name="solver_rel4" localSheetId="7" hidden="1">2</definedName>
    <definedName name="solver_rel4" localSheetId="4" hidden="1">1</definedName>
    <definedName name="solver_rel5" localSheetId="6" hidden="1">1</definedName>
    <definedName name="solver_rel5" localSheetId="7" hidden="1">1</definedName>
    <definedName name="solver_rel5" localSheetId="4" hidden="1">2</definedName>
    <definedName name="solver_rel6" localSheetId="7" hidden="1">1</definedName>
    <definedName name="solver_rel6" localSheetId="4" hidden="1">3</definedName>
    <definedName name="solver_rel7" localSheetId="7" hidden="1">2</definedName>
    <definedName name="solver_rel7" localSheetId="4" hidden="1">2</definedName>
    <definedName name="solver_rel8" localSheetId="7" hidden="1">3</definedName>
    <definedName name="solver_rel8" localSheetId="4" hidden="1">3</definedName>
    <definedName name="solver_rel9" localSheetId="4" hidden="1">3</definedName>
    <definedName name="solver_reo" localSheetId="7" hidden="1">2</definedName>
    <definedName name="solver_reo" localSheetId="4" hidden="1">2</definedName>
    <definedName name="solver_rep" localSheetId="7" hidden="1">2</definedName>
    <definedName name="solver_rep" localSheetId="4" hidden="1">2</definedName>
    <definedName name="solver_rhs0" localSheetId="7" hidden="1">0</definedName>
    <definedName name="solver_rhs0" localSheetId="4" hidden="1">0</definedName>
    <definedName name="solver_rhs1" localSheetId="2" hidden="1">'1.b.ChangeInDemaBaseTransVarDem'!$B$24:$H$24</definedName>
    <definedName name="solver_rhs1" localSheetId="1" hidden="1">'1.BaseTransportatin'!$B$24:$H$24</definedName>
    <definedName name="solver_rhs1" localSheetId="3" hidden="1">'1.c.LowHireFireCost'!$B$24:$H$24</definedName>
    <definedName name="solver_rhs1" localSheetId="6" hidden="1">500</definedName>
    <definedName name="solver_rhs1" localSheetId="7" hidden="1">0</definedName>
    <definedName name="solver_rhs1" localSheetId="4" hidden="1">"integer"</definedName>
    <definedName name="solver_rhs10" localSheetId="4" hidden="1">0</definedName>
    <definedName name="solver_rhs2" localSheetId="2" hidden="1">'1.b.ChangeInDemaBaseTransVarDem'!$L$4:$L$22</definedName>
    <definedName name="solver_rhs2" localSheetId="1" hidden="1">'1.BaseTransportatin'!$L$4:$L$22</definedName>
    <definedName name="solver_rhs2" localSheetId="3" hidden="1">'1.c.LowHireFireCost'!$L$4:$L$22</definedName>
    <definedName name="solver_rhs2" localSheetId="6" hidden="1">0</definedName>
    <definedName name="solver_rhs2" localSheetId="7" hidden="1">500</definedName>
    <definedName name="solver_rhs2" localSheetId="4" hidden="1">0</definedName>
    <definedName name="solver_rhs3" localSheetId="2" hidden="1">16</definedName>
    <definedName name="solver_rhs3" localSheetId="1" hidden="1">16</definedName>
    <definedName name="solver_rhs3" localSheetId="3" hidden="1">16</definedName>
    <definedName name="solver_rhs3" localSheetId="6" hidden="1">0</definedName>
    <definedName name="solver_rhs3" localSheetId="7" hidden="1">0</definedName>
    <definedName name="solver_rhs3" localSheetId="4" hidden="1">500</definedName>
    <definedName name="solver_rhs4" localSheetId="6" hidden="1">0</definedName>
    <definedName name="solver_rhs4" localSheetId="7" hidden="1">0</definedName>
    <definedName name="solver_rhs4" localSheetId="4" hidden="1">0</definedName>
    <definedName name="solver_rhs5" localSheetId="6" hidden="1">0</definedName>
    <definedName name="solver_rhs5" localSheetId="7" hidden="1">0</definedName>
    <definedName name="solver_rhs5" localSheetId="4" hidden="1">0</definedName>
    <definedName name="solver_rhs6" localSheetId="7" hidden="1">0</definedName>
    <definedName name="solver_rhs6" localSheetId="4" hidden="1">0</definedName>
    <definedName name="solver_rhs7" localSheetId="7" hidden="1">0</definedName>
    <definedName name="solver_rhs7" localSheetId="4" hidden="1">0</definedName>
    <definedName name="solver_rhs8" localSheetId="7" hidden="1">0</definedName>
    <definedName name="solver_rhs8" localSheetId="4" hidden="1">0</definedName>
    <definedName name="solver_rhs9" localSheetId="4" hidden="1">0</definedName>
    <definedName name="solver_rlx" localSheetId="2" hidden="1">1</definedName>
    <definedName name="solver_rlx" localSheetId="1" hidden="1">1</definedName>
    <definedName name="solver_rlx" localSheetId="3" hidden="1">1</definedName>
    <definedName name="solver_rlx" localSheetId="6" hidden="1">2</definedName>
    <definedName name="solver_rlx" localSheetId="7" hidden="1">2</definedName>
    <definedName name="solver_rlx" localSheetId="4" hidden="1">2</definedName>
    <definedName name="solver_rsd" localSheetId="2" hidden="1">0</definedName>
    <definedName name="solver_rsd" localSheetId="1" hidden="1">0</definedName>
    <definedName name="solver_rsd" localSheetId="3" hidden="1">0</definedName>
    <definedName name="solver_rsd" localSheetId="6" hidden="1">0</definedName>
    <definedName name="solver_rsd" localSheetId="7" hidden="1">0</definedName>
    <definedName name="solver_rsd" localSheetId="4" hidden="1">0</definedName>
    <definedName name="solver_scl" localSheetId="2" hidden="1">2</definedName>
    <definedName name="solver_scl" localSheetId="1" hidden="1">2</definedName>
    <definedName name="solver_scl" localSheetId="3" hidden="1">2</definedName>
    <definedName name="solver_scl" localSheetId="6" hidden="1">1</definedName>
    <definedName name="solver_scl" localSheetId="7" hidden="1">2</definedName>
    <definedName name="solver_scl" localSheetId="4" hidden="1">2</definedName>
    <definedName name="solver_sho" localSheetId="2" hidden="1">2</definedName>
    <definedName name="solver_sho" localSheetId="1" hidden="1">2</definedName>
    <definedName name="solver_sho" localSheetId="3" hidden="1">2</definedName>
    <definedName name="solver_sho" localSheetId="6" hidden="1">2</definedName>
    <definedName name="solver_sho" localSheetId="7" hidden="1">2</definedName>
    <definedName name="solver_sho" localSheetId="4" hidden="1">2</definedName>
    <definedName name="solver_ssz" localSheetId="2" hidden="1">100</definedName>
    <definedName name="solver_ssz" localSheetId="1" hidden="1">100</definedName>
    <definedName name="solver_ssz" localSheetId="3" hidden="1">100</definedName>
    <definedName name="solver_ssz" localSheetId="6" hidden="1">100</definedName>
    <definedName name="solver_ssz" localSheetId="7" hidden="1">100</definedName>
    <definedName name="solver_ssz" localSheetId="4" hidden="1">100</definedName>
    <definedName name="solver_tim" localSheetId="2" hidden="1">100</definedName>
    <definedName name="solver_tim" localSheetId="1" hidden="1">100</definedName>
    <definedName name="solver_tim" localSheetId="3" hidden="1">100</definedName>
    <definedName name="solver_tim" localSheetId="6" hidden="1">2147483647</definedName>
    <definedName name="solver_tim" localSheetId="7" hidden="1">100</definedName>
    <definedName name="solver_tim" localSheetId="4" hidden="1">100</definedName>
    <definedName name="solver_tmp" localSheetId="7" hidden="1">0</definedName>
    <definedName name="solver_tmp" localSheetId="4" hidden="1">0</definedName>
    <definedName name="solver_tol" localSheetId="2" hidden="1">0.05</definedName>
    <definedName name="solver_tol" localSheetId="1" hidden="1">0.05</definedName>
    <definedName name="solver_tol" localSheetId="3" hidden="1">0.05</definedName>
    <definedName name="solver_tol" localSheetId="6" hidden="1">0.01</definedName>
    <definedName name="solver_tol" localSheetId="7" hidden="1">0.05</definedName>
    <definedName name="solver_tol" localSheetId="4" hidden="1">0.05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6" hidden="1">2</definedName>
    <definedName name="solver_typ" localSheetId="7" hidden="1">2</definedName>
    <definedName name="solver_typ" localSheetId="4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6" hidden="1">0</definedName>
    <definedName name="solver_val" localSheetId="7" hidden="1">0</definedName>
    <definedName name="solver_val" localSheetId="4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6" hidden="1">3</definedName>
    <definedName name="solver_ver" localSheetId="7" hidden="1">3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5" l="1"/>
  <c r="G5" i="15"/>
  <c r="I5" i="15" s="1"/>
  <c r="H5" i="15"/>
  <c r="J5" i="15"/>
  <c r="L5" i="15"/>
  <c r="N5" i="15"/>
  <c r="O5" i="15"/>
  <c r="G6" i="15"/>
  <c r="H6" i="15"/>
  <c r="L6" i="15"/>
  <c r="N6" i="15"/>
  <c r="O6" i="15"/>
  <c r="G7" i="15"/>
  <c r="H7" i="15"/>
  <c r="L7" i="15"/>
  <c r="N7" i="15"/>
  <c r="O7" i="15"/>
  <c r="G8" i="15"/>
  <c r="H8" i="15"/>
  <c r="L8" i="15"/>
  <c r="N8" i="15"/>
  <c r="O8" i="15"/>
  <c r="G9" i="15"/>
  <c r="H9" i="15"/>
  <c r="L9" i="15"/>
  <c r="N9" i="15"/>
  <c r="O9" i="15"/>
  <c r="G10" i="15"/>
  <c r="H10" i="15"/>
  <c r="L10" i="15"/>
  <c r="N10" i="15"/>
  <c r="O10" i="15"/>
  <c r="B12" i="15"/>
  <c r="C12" i="15"/>
  <c r="D12" i="15"/>
  <c r="E12" i="15"/>
  <c r="F12" i="15"/>
  <c r="H12" i="15"/>
  <c r="C15" i="15"/>
  <c r="M5" i="13"/>
  <c r="M6" i="13"/>
  <c r="K6" i="14"/>
  <c r="I6" i="15" l="1"/>
  <c r="J6" i="15"/>
  <c r="M6" i="15" s="1"/>
  <c r="M5" i="15"/>
  <c r="K13" i="14"/>
  <c r="J12" i="14"/>
  <c r="G12" i="14"/>
  <c r="F12" i="14"/>
  <c r="E12" i="14"/>
  <c r="D12" i="14"/>
  <c r="C12" i="14"/>
  <c r="B12" i="14"/>
  <c r="N10" i="14"/>
  <c r="O10" i="14" s="1"/>
  <c r="M10" i="14"/>
  <c r="K10" i="14"/>
  <c r="N9" i="14"/>
  <c r="O9" i="14" s="1"/>
  <c r="M9" i="14"/>
  <c r="K9" i="14"/>
  <c r="N8" i="14"/>
  <c r="O8" i="14" s="1"/>
  <c r="M8" i="14"/>
  <c r="K8" i="14"/>
  <c r="O7" i="14"/>
  <c r="N7" i="14"/>
  <c r="M7" i="14"/>
  <c r="K7" i="14"/>
  <c r="N6" i="14"/>
  <c r="O6" i="14" s="1"/>
  <c r="M6" i="14"/>
  <c r="N5" i="14"/>
  <c r="O5" i="14" s="1"/>
  <c r="M5" i="14"/>
  <c r="K5" i="14"/>
  <c r="I5" i="14"/>
  <c r="I6" i="14" s="1"/>
  <c r="H5" i="14"/>
  <c r="L5" i="14" s="1"/>
  <c r="J7" i="15" l="1"/>
  <c r="I7" i="15"/>
  <c r="I7" i="14"/>
  <c r="H6" i="14"/>
  <c r="L6" i="14"/>
  <c r="I8" i="15" l="1"/>
  <c r="M8" i="15" s="1"/>
  <c r="J8" i="15"/>
  <c r="M7" i="15"/>
  <c r="H7" i="14"/>
  <c r="I8" i="14" s="1"/>
  <c r="I9" i="15" l="1"/>
  <c r="M9" i="15" s="1"/>
  <c r="J9" i="15"/>
  <c r="H8" i="14"/>
  <c r="L7" i="14"/>
  <c r="J10" i="15" l="1"/>
  <c r="I10" i="15"/>
  <c r="M10" i="15" s="1"/>
  <c r="H9" i="14"/>
  <c r="L8" i="14"/>
  <c r="I9" i="14"/>
  <c r="I10" i="14" l="1"/>
  <c r="I12" i="14" s="1"/>
  <c r="L9" i="14"/>
  <c r="H10" i="14"/>
  <c r="H12" i="14" s="1"/>
  <c r="C15" i="14" l="1"/>
  <c r="L10" i="14"/>
  <c r="K4" i="12" l="1"/>
  <c r="J9" i="12"/>
  <c r="J8" i="12"/>
  <c r="J6" i="12"/>
  <c r="J5" i="12"/>
  <c r="Q14" i="12"/>
  <c r="I5" i="12"/>
  <c r="B29" i="8"/>
  <c r="N5" i="13" l="1"/>
  <c r="N6" i="13"/>
  <c r="M7" i="13" l="1"/>
  <c r="M8" i="13"/>
  <c r="M9" i="13"/>
  <c r="M10" i="13"/>
  <c r="J17" i="13"/>
  <c r="E17" i="13"/>
  <c r="I13" i="13" l="1"/>
  <c r="H13" i="13"/>
  <c r="E13" i="13"/>
  <c r="D13" i="13"/>
  <c r="C13" i="13"/>
  <c r="B13" i="13"/>
  <c r="P11" i="13"/>
  <c r="P10" i="13"/>
  <c r="N10" i="13"/>
  <c r="K10" i="13"/>
  <c r="P9" i="13"/>
  <c r="N9" i="13"/>
  <c r="K9" i="13"/>
  <c r="P8" i="13"/>
  <c r="N8" i="13"/>
  <c r="K8" i="13"/>
  <c r="P7" i="13"/>
  <c r="N7" i="13"/>
  <c r="K7" i="13"/>
  <c r="P6" i="13"/>
  <c r="O6" i="13"/>
  <c r="K6" i="13"/>
  <c r="P5" i="13"/>
  <c r="O5" i="13"/>
  <c r="K5" i="13"/>
  <c r="O8" i="13" l="1"/>
  <c r="O7" i="13"/>
  <c r="F13" i="13" l="1"/>
  <c r="G13" i="13" l="1"/>
  <c r="C16" i="13" s="1"/>
  <c r="O9" i="13"/>
  <c r="E37" i="12"/>
  <c r="F37" i="12" s="1"/>
  <c r="G37" i="12" s="1"/>
  <c r="H37" i="12" s="1"/>
  <c r="D37" i="12"/>
  <c r="C37" i="12" s="1"/>
  <c r="B37" i="12" s="1"/>
  <c r="D34" i="12"/>
  <c r="E34" i="12" s="1"/>
  <c r="F34" i="12" s="1"/>
  <c r="G34" i="12" s="1"/>
  <c r="H34" i="12" s="1"/>
  <c r="C34" i="12"/>
  <c r="B34" i="12"/>
  <c r="C33" i="12"/>
  <c r="B33" i="12" s="1"/>
  <c r="D32" i="12"/>
  <c r="E32" i="12" s="1"/>
  <c r="F32" i="12" s="1"/>
  <c r="G32" i="12" s="1"/>
  <c r="H32" i="12" s="1"/>
  <c r="C32" i="12"/>
  <c r="D35" i="12" s="1"/>
  <c r="B32" i="12"/>
  <c r="C31" i="12"/>
  <c r="D31" i="12" s="1"/>
  <c r="E31" i="12" s="1"/>
  <c r="F31" i="12" s="1"/>
  <c r="G31" i="12" s="1"/>
  <c r="H31" i="12" s="1"/>
  <c r="E30" i="12"/>
  <c r="F30" i="12" s="1"/>
  <c r="G30" i="12" s="1"/>
  <c r="H30" i="12" s="1"/>
  <c r="D30" i="12"/>
  <c r="C30" i="12"/>
  <c r="B30" i="12"/>
  <c r="D29" i="12"/>
  <c r="E29" i="12" s="1"/>
  <c r="F29" i="12" s="1"/>
  <c r="G29" i="12" s="1"/>
  <c r="H29" i="12" s="1"/>
  <c r="C29" i="12"/>
  <c r="D28" i="12"/>
  <c r="E28" i="12" s="1"/>
  <c r="C28" i="12"/>
  <c r="H23" i="12"/>
  <c r="G23" i="12"/>
  <c r="F23" i="12"/>
  <c r="E23" i="12"/>
  <c r="D23" i="12"/>
  <c r="C23" i="12"/>
  <c r="B23" i="12"/>
  <c r="I22" i="12"/>
  <c r="K22" i="12" s="1"/>
  <c r="I21" i="12"/>
  <c r="I20" i="12"/>
  <c r="I19" i="12"/>
  <c r="K19" i="12" s="1"/>
  <c r="I18" i="12"/>
  <c r="I17" i="12"/>
  <c r="I16" i="12"/>
  <c r="K16" i="12" s="1"/>
  <c r="I15" i="12"/>
  <c r="I14" i="12"/>
  <c r="I13" i="12"/>
  <c r="K13" i="12" s="1"/>
  <c r="I12" i="12"/>
  <c r="Q11" i="12"/>
  <c r="P11" i="12"/>
  <c r="I11" i="12"/>
  <c r="I10" i="12"/>
  <c r="K10" i="12" s="1"/>
  <c r="I9" i="12"/>
  <c r="I8" i="12"/>
  <c r="I7" i="12"/>
  <c r="K7" i="12" s="1"/>
  <c r="I6" i="12"/>
  <c r="O5" i="12"/>
  <c r="O6" i="12" s="1"/>
  <c r="I4" i="12"/>
  <c r="C34" i="11"/>
  <c r="D34" i="11" s="1"/>
  <c r="E34" i="11" s="1"/>
  <c r="F34" i="11" s="1"/>
  <c r="G34" i="11" s="1"/>
  <c r="H34" i="11" s="1"/>
  <c r="C32" i="11"/>
  <c r="B32" i="11" s="1"/>
  <c r="C31" i="11"/>
  <c r="D31" i="11" s="1"/>
  <c r="E31" i="11" s="1"/>
  <c r="F31" i="11" s="1"/>
  <c r="G31" i="11" s="1"/>
  <c r="H31" i="11" s="1"/>
  <c r="B30" i="11"/>
  <c r="C33" i="11" s="1"/>
  <c r="C29" i="11"/>
  <c r="D29" i="11" s="1"/>
  <c r="E29" i="11" s="1"/>
  <c r="F29" i="11" s="1"/>
  <c r="G29" i="11" s="1"/>
  <c r="H29" i="11" s="1"/>
  <c r="C28" i="11"/>
  <c r="D28" i="11" s="1"/>
  <c r="H23" i="11"/>
  <c r="G23" i="11"/>
  <c r="F23" i="11"/>
  <c r="E23" i="11"/>
  <c r="D23" i="11"/>
  <c r="C23" i="11"/>
  <c r="B23" i="11"/>
  <c r="I22" i="11"/>
  <c r="K22" i="11" s="1"/>
  <c r="I21" i="11"/>
  <c r="I20" i="11"/>
  <c r="I19" i="11"/>
  <c r="K19" i="11" s="1"/>
  <c r="I18" i="11"/>
  <c r="I17" i="11"/>
  <c r="I16" i="11"/>
  <c r="K16" i="11" s="1"/>
  <c r="I15" i="11"/>
  <c r="I14" i="11"/>
  <c r="I13" i="11"/>
  <c r="K13" i="11" s="1"/>
  <c r="I12" i="11"/>
  <c r="Q11" i="11"/>
  <c r="P11" i="11"/>
  <c r="I11" i="11"/>
  <c r="I10" i="11"/>
  <c r="K10" i="11" s="1"/>
  <c r="I9" i="11"/>
  <c r="I8" i="11"/>
  <c r="I7" i="11"/>
  <c r="K7" i="11" s="1"/>
  <c r="I6" i="11"/>
  <c r="O5" i="11"/>
  <c r="O6" i="11" s="1"/>
  <c r="I5" i="11"/>
  <c r="I4" i="11"/>
  <c r="K4" i="11" s="1"/>
  <c r="I4" i="1"/>
  <c r="O10" i="13" l="1"/>
  <c r="K5" i="12"/>
  <c r="C35" i="12"/>
  <c r="B35" i="12" s="1"/>
  <c r="E38" i="12"/>
  <c r="E35" i="12"/>
  <c r="F35" i="12" s="1"/>
  <c r="G35" i="12" s="1"/>
  <c r="H35" i="12" s="1"/>
  <c r="O7" i="12"/>
  <c r="K9" i="12"/>
  <c r="K8" i="12"/>
  <c r="F28" i="12"/>
  <c r="G28" i="12" s="1"/>
  <c r="H28" i="12" s="1"/>
  <c r="K6" i="12"/>
  <c r="D33" i="12"/>
  <c r="E33" i="12" s="1"/>
  <c r="F33" i="12" s="1"/>
  <c r="G33" i="12" s="1"/>
  <c r="H33" i="12" s="1"/>
  <c r="E40" i="12"/>
  <c r="D36" i="12"/>
  <c r="O7" i="11"/>
  <c r="O8" i="11" s="1"/>
  <c r="J9" i="11"/>
  <c r="K9" i="11" s="1"/>
  <c r="J8" i="11"/>
  <c r="K8" i="11" s="1"/>
  <c r="J6" i="11"/>
  <c r="K6" i="11" s="1"/>
  <c r="B33" i="11"/>
  <c r="D36" i="11"/>
  <c r="D33" i="11"/>
  <c r="E33" i="11" s="1"/>
  <c r="F33" i="11" s="1"/>
  <c r="G33" i="11" s="1"/>
  <c r="H33" i="11" s="1"/>
  <c r="E28" i="11"/>
  <c r="F28" i="11" s="1"/>
  <c r="G28" i="11" s="1"/>
  <c r="H28" i="11" s="1"/>
  <c r="C30" i="11"/>
  <c r="D30" i="11" s="1"/>
  <c r="E30" i="11" s="1"/>
  <c r="F30" i="11" s="1"/>
  <c r="G30" i="11" s="1"/>
  <c r="H30" i="11" s="1"/>
  <c r="J5" i="11"/>
  <c r="K5" i="11" s="1"/>
  <c r="D37" i="11"/>
  <c r="B34" i="11"/>
  <c r="D32" i="11"/>
  <c r="E32" i="11" s="1"/>
  <c r="F32" i="11" s="1"/>
  <c r="G32" i="11" s="1"/>
  <c r="H32" i="11" s="1"/>
  <c r="D35" i="11"/>
  <c r="J11" i="12" l="1"/>
  <c r="K11" i="12" s="1"/>
  <c r="O8" i="12"/>
  <c r="J12" i="12"/>
  <c r="K12" i="12" s="1"/>
  <c r="F40" i="12"/>
  <c r="G40" i="12" s="1"/>
  <c r="H40" i="12" s="1"/>
  <c r="D40" i="12"/>
  <c r="C40" i="12" s="1"/>
  <c r="B40" i="12" s="1"/>
  <c r="F43" i="12"/>
  <c r="E36" i="12"/>
  <c r="F36" i="12" s="1"/>
  <c r="G36" i="12" s="1"/>
  <c r="H36" i="12" s="1"/>
  <c r="C36" i="12"/>
  <c r="B36" i="12" s="1"/>
  <c r="E39" i="12"/>
  <c r="F38" i="12"/>
  <c r="G38" i="12" s="1"/>
  <c r="H38" i="12" s="1"/>
  <c r="D38" i="12"/>
  <c r="C38" i="12" s="1"/>
  <c r="B38" i="12" s="1"/>
  <c r="F41" i="12"/>
  <c r="J11" i="11"/>
  <c r="K11" i="11" s="1"/>
  <c r="J12" i="11"/>
  <c r="K12" i="11" s="1"/>
  <c r="E37" i="11"/>
  <c r="F37" i="11" s="1"/>
  <c r="G37" i="11" s="1"/>
  <c r="H37" i="11" s="1"/>
  <c r="C37" i="11"/>
  <c r="B37" i="11" s="1"/>
  <c r="E40" i="11"/>
  <c r="J14" i="11"/>
  <c r="K14" i="11" s="1"/>
  <c r="O9" i="11"/>
  <c r="J15" i="11"/>
  <c r="K15" i="11" s="1"/>
  <c r="E36" i="11"/>
  <c r="F36" i="11" s="1"/>
  <c r="G36" i="11" s="1"/>
  <c r="H36" i="11" s="1"/>
  <c r="C36" i="11"/>
  <c r="B36" i="11" s="1"/>
  <c r="E39" i="11"/>
  <c r="E35" i="11"/>
  <c r="F35" i="11" s="1"/>
  <c r="G35" i="11" s="1"/>
  <c r="H35" i="11" s="1"/>
  <c r="C35" i="11"/>
  <c r="B35" i="11" s="1"/>
  <c r="E38" i="11"/>
  <c r="G46" i="12" l="1"/>
  <c r="G43" i="12"/>
  <c r="H43" i="12" s="1"/>
  <c r="E43" i="12"/>
  <c r="D43" i="12" s="1"/>
  <c r="C43" i="12" s="1"/>
  <c r="B43" i="12" s="1"/>
  <c r="G41" i="12"/>
  <c r="H41" i="12" s="1"/>
  <c r="E41" i="12"/>
  <c r="D41" i="12" s="1"/>
  <c r="C41" i="12" s="1"/>
  <c r="B41" i="12" s="1"/>
  <c r="G44" i="12"/>
  <c r="F39" i="12"/>
  <c r="G39" i="12" s="1"/>
  <c r="H39" i="12" s="1"/>
  <c r="D39" i="12"/>
  <c r="C39" i="12" s="1"/>
  <c r="B39" i="12" s="1"/>
  <c r="F42" i="12"/>
  <c r="J14" i="12"/>
  <c r="K14" i="12" s="1"/>
  <c r="O9" i="12"/>
  <c r="J15" i="12"/>
  <c r="K15" i="12" s="1"/>
  <c r="F38" i="11"/>
  <c r="G38" i="11" s="1"/>
  <c r="H38" i="11" s="1"/>
  <c r="D38" i="11"/>
  <c r="C38" i="11" s="1"/>
  <c r="B38" i="11" s="1"/>
  <c r="F41" i="11"/>
  <c r="J17" i="11"/>
  <c r="K17" i="11" s="1"/>
  <c r="J18" i="11"/>
  <c r="K18" i="11" s="1"/>
  <c r="O10" i="11"/>
  <c r="F43" i="11"/>
  <c r="F40" i="11"/>
  <c r="G40" i="11" s="1"/>
  <c r="H40" i="11" s="1"/>
  <c r="D40" i="11"/>
  <c r="C40" i="11" s="1"/>
  <c r="B40" i="11" s="1"/>
  <c r="F39" i="11"/>
  <c r="G39" i="11" s="1"/>
  <c r="H39" i="11" s="1"/>
  <c r="F42" i="11"/>
  <c r="D39" i="11"/>
  <c r="C39" i="11" s="1"/>
  <c r="B39" i="11" s="1"/>
  <c r="F46" i="12" l="1"/>
  <c r="E46" i="12" s="1"/>
  <c r="D46" i="12" s="1"/>
  <c r="C46" i="12" s="1"/>
  <c r="B46" i="12" s="1"/>
  <c r="H46" i="12"/>
  <c r="H44" i="12"/>
  <c r="F44" i="12"/>
  <c r="E44" i="12" s="1"/>
  <c r="D44" i="12" s="1"/>
  <c r="C44" i="12" s="1"/>
  <c r="B44" i="12" s="1"/>
  <c r="G42" i="12"/>
  <c r="H42" i="12" s="1"/>
  <c r="E42" i="12"/>
  <c r="D42" i="12" s="1"/>
  <c r="C42" i="12" s="1"/>
  <c r="B42" i="12" s="1"/>
  <c r="G45" i="12"/>
  <c r="J18" i="12"/>
  <c r="K18" i="12" s="1"/>
  <c r="J17" i="12"/>
  <c r="K17" i="12" s="1"/>
  <c r="O10" i="12"/>
  <c r="O11" i="12" s="1"/>
  <c r="J20" i="11"/>
  <c r="K20" i="11" s="1"/>
  <c r="J21" i="11"/>
  <c r="K21" i="11" s="1"/>
  <c r="O11" i="11"/>
  <c r="Q14" i="11" s="1"/>
  <c r="E43" i="11"/>
  <c r="D43" i="11" s="1"/>
  <c r="C43" i="11" s="1"/>
  <c r="B43" i="11" s="1"/>
  <c r="G46" i="11"/>
  <c r="G43" i="11"/>
  <c r="H43" i="11" s="1"/>
  <c r="G45" i="11"/>
  <c r="E42" i="11"/>
  <c r="D42" i="11" s="1"/>
  <c r="C42" i="11" s="1"/>
  <c r="B42" i="11" s="1"/>
  <c r="G42" i="11"/>
  <c r="H42" i="11" s="1"/>
  <c r="E41" i="11"/>
  <c r="D41" i="11" s="1"/>
  <c r="C41" i="11" s="1"/>
  <c r="B41" i="11" s="1"/>
  <c r="G41" i="11"/>
  <c r="H41" i="11" s="1"/>
  <c r="G44" i="11"/>
  <c r="F45" i="12" l="1"/>
  <c r="E45" i="12" s="1"/>
  <c r="D45" i="12" s="1"/>
  <c r="C45" i="12" s="1"/>
  <c r="B45" i="12" s="1"/>
  <c r="H45" i="12"/>
  <c r="J21" i="12"/>
  <c r="K21" i="12" s="1"/>
  <c r="J20" i="12"/>
  <c r="K20" i="12" s="1"/>
  <c r="H46" i="11"/>
  <c r="F46" i="11"/>
  <c r="E46" i="11" s="1"/>
  <c r="D46" i="11" s="1"/>
  <c r="C46" i="11" s="1"/>
  <c r="B46" i="11" s="1"/>
  <c r="F45" i="11"/>
  <c r="E45" i="11" s="1"/>
  <c r="D45" i="11" s="1"/>
  <c r="C45" i="11" s="1"/>
  <c r="B45" i="11" s="1"/>
  <c r="H45" i="11"/>
  <c r="F44" i="11"/>
  <c r="E44" i="11" s="1"/>
  <c r="D44" i="11" s="1"/>
  <c r="C44" i="11" s="1"/>
  <c r="B44" i="11" s="1"/>
  <c r="H44" i="11"/>
  <c r="Q15" i="11"/>
  <c r="Q16" i="11" s="1"/>
  <c r="Q15" i="12" l="1"/>
  <c r="Q16" i="12" s="1"/>
  <c r="Q15" i="1" l="1"/>
  <c r="P11" i="1"/>
  <c r="Q11" i="1"/>
  <c r="I5" i="1"/>
  <c r="I6" i="1"/>
  <c r="I7" i="1"/>
  <c r="K7" i="1" s="1"/>
  <c r="I8" i="1"/>
  <c r="I9" i="1"/>
  <c r="I10" i="1"/>
  <c r="K10" i="1" s="1"/>
  <c r="I11" i="1"/>
  <c r="I12" i="1"/>
  <c r="I13" i="1"/>
  <c r="K13" i="1" s="1"/>
  <c r="I14" i="1"/>
  <c r="I15" i="1"/>
  <c r="I16" i="1"/>
  <c r="K16" i="1" s="1"/>
  <c r="I17" i="1"/>
  <c r="I18" i="1"/>
  <c r="I19" i="1"/>
  <c r="K19" i="1" s="1"/>
  <c r="I20" i="1"/>
  <c r="I21" i="1"/>
  <c r="I22" i="1"/>
  <c r="K22" i="1" s="1"/>
  <c r="K4" i="1"/>
  <c r="O5" i="1"/>
  <c r="C23" i="1"/>
  <c r="D23" i="1"/>
  <c r="E23" i="1"/>
  <c r="F23" i="1"/>
  <c r="G23" i="1"/>
  <c r="H23" i="1"/>
  <c r="B23" i="1"/>
  <c r="H46" i="1"/>
  <c r="H45" i="1"/>
  <c r="H44" i="1"/>
  <c r="H40" i="1"/>
  <c r="H41" i="1"/>
  <c r="H42" i="1"/>
  <c r="H43" i="1"/>
  <c r="H32" i="1"/>
  <c r="H33" i="1"/>
  <c r="H34" i="1"/>
  <c r="H35" i="1"/>
  <c r="H36" i="1"/>
  <c r="H37" i="1"/>
  <c r="H38" i="1"/>
  <c r="H39" i="1"/>
  <c r="H30" i="1"/>
  <c r="H31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29" i="1"/>
  <c r="H29" i="1" s="1"/>
  <c r="H28" i="1"/>
  <c r="C28" i="1"/>
  <c r="D28" i="1" s="1"/>
  <c r="E28" i="1" s="1"/>
  <c r="F28" i="1" s="1"/>
  <c r="G28" i="1" s="1"/>
  <c r="B30" i="1"/>
  <c r="J6" i="1" l="1"/>
  <c r="J5" i="1"/>
  <c r="K5" i="1" s="1"/>
  <c r="E40" i="1"/>
  <c r="D40" i="1" s="1"/>
  <c r="C40" i="1" s="1"/>
  <c r="B40" i="1" s="1"/>
  <c r="D37" i="1"/>
  <c r="C37" i="1" s="1"/>
  <c r="B37" i="1" s="1"/>
  <c r="C33" i="1"/>
  <c r="D33" i="1" s="1"/>
  <c r="E33" i="1" s="1"/>
  <c r="F33" i="1" s="1"/>
  <c r="C34" i="1"/>
  <c r="C32" i="1"/>
  <c r="D32" i="1" s="1"/>
  <c r="E32" i="1" s="1"/>
  <c r="F32" i="1" s="1"/>
  <c r="B34" i="1"/>
  <c r="D34" i="1"/>
  <c r="E34" i="1" s="1"/>
  <c r="F34" i="1" s="1"/>
  <c r="C30" i="1"/>
  <c r="D30" i="1" s="1"/>
  <c r="E30" i="1" s="1"/>
  <c r="F30" i="1" s="1"/>
  <c r="C31" i="1"/>
  <c r="D31" i="1" s="1"/>
  <c r="E31" i="1" s="1"/>
  <c r="F31" i="1" s="1"/>
  <c r="C29" i="1"/>
  <c r="D29" i="1" s="1"/>
  <c r="E29" i="1" s="1"/>
  <c r="F29" i="1" s="1"/>
  <c r="K6" i="1" l="1"/>
  <c r="O6" i="1"/>
  <c r="D36" i="1"/>
  <c r="E37" i="1"/>
  <c r="F37" i="1" s="1"/>
  <c r="F43" i="1"/>
  <c r="E43" i="1" s="1"/>
  <c r="D43" i="1" s="1"/>
  <c r="C43" i="1" s="1"/>
  <c r="B43" i="1" s="1"/>
  <c r="D35" i="1"/>
  <c r="F40" i="1"/>
  <c r="B33" i="1"/>
  <c r="B32" i="1"/>
  <c r="J9" i="1" l="1"/>
  <c r="J8" i="1"/>
  <c r="K8" i="1"/>
  <c r="O7" i="1"/>
  <c r="E39" i="1"/>
  <c r="E36" i="1"/>
  <c r="F36" i="1" s="1"/>
  <c r="C36" i="1"/>
  <c r="B36" i="1" s="1"/>
  <c r="E35" i="1"/>
  <c r="F35" i="1" s="1"/>
  <c r="E38" i="1"/>
  <c r="C35" i="1"/>
  <c r="B35" i="1" s="1"/>
  <c r="J12" i="1" l="1"/>
  <c r="J11" i="1"/>
  <c r="K9" i="1"/>
  <c r="O8" i="1"/>
  <c r="D39" i="1"/>
  <c r="C39" i="1" s="1"/>
  <c r="B39" i="1" s="1"/>
  <c r="F39" i="1"/>
  <c r="F42" i="1"/>
  <c r="F38" i="1"/>
  <c r="D38" i="1"/>
  <c r="C38" i="1" s="1"/>
  <c r="B38" i="1" s="1"/>
  <c r="F41" i="1"/>
  <c r="J15" i="1" l="1"/>
  <c r="K15" i="1" s="1"/>
  <c r="J14" i="1"/>
  <c r="K14" i="1" s="1"/>
  <c r="K12" i="1"/>
  <c r="K11" i="1"/>
  <c r="O9" i="1"/>
  <c r="E42" i="1"/>
  <c r="D42" i="1" s="1"/>
  <c r="C42" i="1" s="1"/>
  <c r="B42" i="1" s="1"/>
  <c r="E41" i="1"/>
  <c r="D41" i="1" s="1"/>
  <c r="C41" i="1" s="1"/>
  <c r="B41" i="1" s="1"/>
  <c r="J17" i="1" l="1"/>
  <c r="K17" i="1" s="1"/>
  <c r="J18" i="1"/>
  <c r="K18" i="1" s="1"/>
  <c r="O10" i="1"/>
  <c r="J21" i="1" l="1"/>
  <c r="J20" i="1"/>
  <c r="K20" i="1" s="1"/>
  <c r="O11" i="1"/>
  <c r="Q14" i="1" s="1"/>
  <c r="K21" i="1" l="1"/>
  <c r="D44" i="1"/>
  <c r="C44" i="1" s="1"/>
  <c r="B44" i="1" s="1"/>
  <c r="Q16" i="1" s="1"/>
  <c r="E44" i="1"/>
  <c r="E45" i="1"/>
  <c r="D45" i="1" s="1"/>
  <c r="C45" i="1" s="1"/>
  <c r="B45" i="1" s="1"/>
  <c r="F45" i="1"/>
  <c r="F44" i="1"/>
  <c r="F46" i="1"/>
  <c r="E46" i="1" s="1"/>
  <c r="D46" i="1" s="1"/>
  <c r="C46" i="1" s="1"/>
  <c r="B46" i="1" s="1"/>
</calcChain>
</file>

<file path=xl/sharedStrings.xml><?xml version="1.0" encoding="utf-8"?>
<sst xmlns="http://schemas.openxmlformats.org/spreadsheetml/2006/main" count="236" uniqueCount="91">
  <si>
    <t>Period</t>
  </si>
  <si>
    <t>1 Regular</t>
  </si>
  <si>
    <t>1 Overtime</t>
  </si>
  <si>
    <t>1 OutSource</t>
  </si>
  <si>
    <t>2 Regular</t>
  </si>
  <si>
    <t>2 Overtime</t>
  </si>
  <si>
    <t>2 OutSource</t>
  </si>
  <si>
    <t>3 Regular</t>
  </si>
  <si>
    <t>3 Overtime</t>
  </si>
  <si>
    <t>3 OutSource</t>
  </si>
  <si>
    <t>4 Regular</t>
  </si>
  <si>
    <t>4 Overtime</t>
  </si>
  <si>
    <t>4 OutSource</t>
  </si>
  <si>
    <t>5 Regular</t>
  </si>
  <si>
    <t>5 Overtime</t>
  </si>
  <si>
    <t>5 OutSource</t>
  </si>
  <si>
    <t>6 Regular</t>
  </si>
  <si>
    <t>6 Overtime</t>
  </si>
  <si>
    <t>6 OutSource</t>
  </si>
  <si>
    <t>Production</t>
  </si>
  <si>
    <t>Cost</t>
  </si>
  <si>
    <t>W</t>
  </si>
  <si>
    <t>H</t>
  </si>
  <si>
    <t>L</t>
  </si>
  <si>
    <t>Costs</t>
  </si>
  <si>
    <t>Subcontract</t>
  </si>
  <si>
    <t>Marginal subcontracting cost/unit</t>
  </si>
  <si>
    <t>Over time cost/hour</t>
  </si>
  <si>
    <t>Regular time cost/hour</t>
  </si>
  <si>
    <t>Labor hours required/unit</t>
  </si>
  <si>
    <t>Layoff cost/worker</t>
  </si>
  <si>
    <t>Hiring and training cost/worker</t>
  </si>
  <si>
    <t>Marginal cost of stockout/unit/month</t>
  </si>
  <si>
    <t>Inventory holding cost/unit/month</t>
  </si>
  <si>
    <t>Materials cost/unit</t>
  </si>
  <si>
    <t>Item</t>
  </si>
  <si>
    <t>June</t>
  </si>
  <si>
    <t>May</t>
  </si>
  <si>
    <t>April</t>
  </si>
  <si>
    <t>March</t>
  </si>
  <si>
    <t>February</t>
  </si>
  <si>
    <t>January</t>
  </si>
  <si>
    <t>Demand Forecast</t>
  </si>
  <si>
    <t>Month</t>
  </si>
  <si>
    <t>Aggregate Planning (Chapter 8-9)</t>
  </si>
  <si>
    <t>Total Cost =</t>
  </si>
  <si>
    <t>Demand</t>
  </si>
  <si>
    <t>Stockout</t>
  </si>
  <si>
    <t>Inventory</t>
  </si>
  <si>
    <t>Overtime</t>
  </si>
  <si>
    <t># Workforce</t>
  </si>
  <si>
    <t># Laid off</t>
  </si>
  <si>
    <t># Hired</t>
  </si>
  <si>
    <t>Aggregate Plan Decision Variables</t>
  </si>
  <si>
    <t>Ht</t>
  </si>
  <si>
    <t>Lt</t>
  </si>
  <si>
    <t>Wt</t>
  </si>
  <si>
    <t>Ot</t>
  </si>
  <si>
    <t>It</t>
  </si>
  <si>
    <t>SHt</t>
  </si>
  <si>
    <t>SCt</t>
  </si>
  <si>
    <t>Regular Capacity</t>
  </si>
  <si>
    <t>Overtime Capacity</t>
  </si>
  <si>
    <t>SubCotract Capacity</t>
  </si>
  <si>
    <t>Reg-Time</t>
  </si>
  <si>
    <t>Pt</t>
  </si>
  <si>
    <r>
      <t>H</t>
    </r>
    <r>
      <rPr>
        <sz val="10"/>
        <rFont val="Arial"/>
        <family val="2"/>
      </rPr>
      <t>t</t>
    </r>
  </si>
  <si>
    <r>
      <t>L</t>
    </r>
    <r>
      <rPr>
        <sz val="10"/>
        <rFont val="Arial"/>
        <family val="2"/>
      </rPr>
      <t>t</t>
    </r>
  </si>
  <si>
    <r>
      <t>W</t>
    </r>
    <r>
      <rPr>
        <sz val="10"/>
        <rFont val="Arial"/>
        <family val="2"/>
      </rPr>
      <t>t</t>
    </r>
  </si>
  <si>
    <r>
      <t>O</t>
    </r>
    <r>
      <rPr>
        <sz val="10"/>
        <rFont val="Arial"/>
        <family val="2"/>
      </rPr>
      <t>t</t>
    </r>
  </si>
  <si>
    <r>
      <t>I</t>
    </r>
    <r>
      <rPr>
        <sz val="10"/>
        <rFont val="Arial"/>
        <family val="2"/>
      </rPr>
      <t>t</t>
    </r>
  </si>
  <si>
    <r>
      <t>S</t>
    </r>
    <r>
      <rPr>
        <sz val="10"/>
        <rFont val="Arial"/>
        <family val="2"/>
      </rPr>
      <t>t</t>
    </r>
  </si>
  <si>
    <r>
      <t>C</t>
    </r>
    <r>
      <rPr>
        <sz val="10"/>
        <rFont val="Arial"/>
        <family val="2"/>
      </rPr>
      <t>t</t>
    </r>
  </si>
  <si>
    <r>
      <t>P</t>
    </r>
    <r>
      <rPr>
        <sz val="10"/>
        <rFont val="Arial"/>
        <family val="2"/>
      </rPr>
      <t>t</t>
    </r>
  </si>
  <si>
    <t>Workforce</t>
  </si>
  <si>
    <t>Capacity</t>
  </si>
  <si>
    <t>Price</t>
  </si>
  <si>
    <t>Balance</t>
  </si>
  <si>
    <t>,=0</t>
  </si>
  <si>
    <t>&lt;=0</t>
  </si>
  <si>
    <t>Work Force</t>
  </si>
  <si>
    <t>Cost per unit</t>
  </si>
  <si>
    <t>Reg</t>
  </si>
  <si>
    <t>material</t>
  </si>
  <si>
    <t>Over</t>
  </si>
  <si>
    <t>Material plus label</t>
  </si>
  <si>
    <t>Sub</t>
  </si>
  <si>
    <t>Initial Inventory</t>
  </si>
  <si>
    <t xml:space="preserve">Final Inventory </t>
  </si>
  <si>
    <t>=0</t>
  </si>
  <si>
    <t>WorkForce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</si>
</sst>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2"/>
      <name val="Arial"/>
      <family val="2"/>
    </font>
    <font>
      <b/>
      <sz val="10"/>
      <color indexed="8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102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4" xfId="0" applyFont="1" applyBorder="1"/>
    <xf numFmtId="0" fontId="4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5" xfId="0" applyFont="1" applyBorder="1"/>
    <xf numFmtId="0" fontId="4" fillId="0" borderId="0" xfId="0" applyFont="1" applyBorder="1"/>
    <xf numFmtId="0" fontId="4" fillId="0" borderId="7" xfId="0" applyFont="1" applyBorder="1"/>
    <xf numFmtId="0" fontId="3" fillId="0" borderId="9" xfId="0" applyFont="1" applyBorder="1"/>
    <xf numFmtId="0" fontId="6" fillId="0" borderId="0" xfId="0" applyFont="1"/>
    <xf numFmtId="0" fontId="0" fillId="0" borderId="0" xfId="0" applyAlignment="1">
      <alignment horizontal="left"/>
    </xf>
    <xf numFmtId="0" fontId="5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7" fillId="0" borderId="0" xfId="0" applyFont="1"/>
    <xf numFmtId="164" fontId="3" fillId="2" borderId="13" xfId="1" applyNumberFormat="1" applyFont="1" applyFill="1" applyBorder="1" applyAlignment="1"/>
    <xf numFmtId="0" fontId="3" fillId="0" borderId="14" xfId="0" applyFont="1" applyBorder="1"/>
    <xf numFmtId="164" fontId="3" fillId="3" borderId="15" xfId="1" applyNumberFormat="1" applyFont="1" applyFill="1" applyBorder="1" applyAlignment="1"/>
    <xf numFmtId="0" fontId="3" fillId="0" borderId="16" xfId="0" applyFont="1" applyBorder="1"/>
    <xf numFmtId="164" fontId="3" fillId="2" borderId="15" xfId="1" applyNumberFormat="1" applyFont="1" applyFill="1" applyBorder="1" applyAlignment="1"/>
    <xf numFmtId="37" fontId="3" fillId="2" borderId="15" xfId="1" applyNumberFormat="1" applyFont="1" applyFill="1" applyBorder="1" applyAlignment="1"/>
    <xf numFmtId="164" fontId="3" fillId="2" borderId="17" xfId="1" applyNumberFormat="1" applyFont="1" applyFill="1" applyBorder="1" applyAlignment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165" fontId="3" fillId="3" borderId="13" xfId="2" applyNumberFormat="1" applyFont="1" applyFill="1" applyBorder="1"/>
    <xf numFmtId="165" fontId="3" fillId="3" borderId="15" xfId="2" applyNumberFormat="1" applyFont="1" applyFill="1" applyBorder="1"/>
    <xf numFmtId="0" fontId="8" fillId="0" borderId="0" xfId="0" applyFont="1"/>
    <xf numFmtId="164" fontId="9" fillId="4" borderId="10" xfId="1" applyNumberFormat="1" applyFont="1" applyFill="1" applyBorder="1"/>
    <xf numFmtId="165" fontId="3" fillId="0" borderId="25" xfId="2" applyNumberFormat="1" applyFont="1" applyFill="1" applyBorder="1"/>
    <xf numFmtId="165" fontId="3" fillId="0" borderId="12" xfId="2" applyNumberFormat="1" applyFont="1" applyFill="1" applyBorder="1"/>
    <xf numFmtId="0" fontId="7" fillId="0" borderId="0" xfId="3" applyFont="1"/>
    <xf numFmtId="0" fontId="6" fillId="0" borderId="0" xfId="3"/>
    <xf numFmtId="0" fontId="6" fillId="0" borderId="27" xfId="3" applyBorder="1"/>
    <xf numFmtId="0" fontId="10" fillId="0" borderId="26" xfId="3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7" fillId="0" borderId="23" xfId="3" applyFont="1" applyBorder="1"/>
    <xf numFmtId="0" fontId="7" fillId="0" borderId="21" xfId="3" applyFont="1" applyBorder="1"/>
    <xf numFmtId="0" fontId="7" fillId="0" borderId="8" xfId="3" applyFont="1" applyBorder="1"/>
    <xf numFmtId="0" fontId="7" fillId="0" borderId="31" xfId="3" applyFont="1" applyBorder="1"/>
    <xf numFmtId="0" fontId="7" fillId="0" borderId="10" xfId="3" applyFont="1" applyBorder="1"/>
    <xf numFmtId="0" fontId="3" fillId="0" borderId="24" xfId="3" applyFont="1" applyBorder="1"/>
    <xf numFmtId="3" fontId="3" fillId="2" borderId="22" xfId="3" applyNumberFormat="1" applyFont="1" applyFill="1" applyBorder="1"/>
    <xf numFmtId="3" fontId="3" fillId="2" borderId="32" xfId="3" applyNumberFormat="1" applyFont="1" applyFill="1" applyBorder="1"/>
    <xf numFmtId="0" fontId="3" fillId="0" borderId="9" xfId="3" applyFont="1" applyBorder="1"/>
    <xf numFmtId="3" fontId="3" fillId="6" borderId="22" xfId="3" applyNumberFormat="1" applyFont="1" applyFill="1" applyBorder="1"/>
    <xf numFmtId="3" fontId="3" fillId="5" borderId="22" xfId="3" applyNumberFormat="1" applyFont="1" applyFill="1" applyBorder="1"/>
    <xf numFmtId="3" fontId="3" fillId="5" borderId="32" xfId="3" applyNumberFormat="1" applyFont="1" applyFill="1" applyBorder="1"/>
    <xf numFmtId="165" fontId="3" fillId="0" borderId="33" xfId="2" applyNumberFormat="1" applyFont="1" applyFill="1" applyBorder="1"/>
    <xf numFmtId="3" fontId="6" fillId="0" borderId="25" xfId="3" applyNumberFormat="1" applyBorder="1"/>
    <xf numFmtId="2" fontId="6" fillId="0" borderId="0" xfId="3" applyNumberFormat="1"/>
    <xf numFmtId="0" fontId="3" fillId="0" borderId="23" xfId="3" applyFont="1" applyBorder="1"/>
    <xf numFmtId="3" fontId="3" fillId="6" borderId="21" xfId="3" applyNumberFormat="1" applyFont="1" applyFill="1" applyBorder="1"/>
    <xf numFmtId="165" fontId="3" fillId="0" borderId="34" xfId="2" applyNumberFormat="1" applyFont="1" applyFill="1" applyBorder="1"/>
    <xf numFmtId="3" fontId="6" fillId="0" borderId="0" xfId="3" applyNumberFormat="1"/>
    <xf numFmtId="164" fontId="9" fillId="0" borderId="0" xfId="1" applyNumberFormat="1" applyFont="1" applyFill="1" applyBorder="1"/>
    <xf numFmtId="2" fontId="3" fillId="0" borderId="0" xfId="2" applyNumberFormat="1" applyFont="1" applyFill="1" applyBorder="1"/>
    <xf numFmtId="0" fontId="3" fillId="0" borderId="0" xfId="0" applyFont="1" applyFill="1" applyBorder="1"/>
    <xf numFmtId="0" fontId="7" fillId="0" borderId="1" xfId="3" applyFont="1" applyBorder="1"/>
    <xf numFmtId="0" fontId="6" fillId="0" borderId="2" xfId="3" applyBorder="1"/>
    <xf numFmtId="0" fontId="6" fillId="0" borderId="3" xfId="3" applyBorder="1"/>
    <xf numFmtId="0" fontId="10" fillId="0" borderId="27" xfId="3" applyFont="1" applyBorder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3" fillId="7" borderId="29" xfId="3" applyFont="1" applyFill="1" applyBorder="1"/>
    <xf numFmtId="3" fontId="3" fillId="7" borderId="28" xfId="3" applyNumberFormat="1" applyFont="1" applyFill="1" applyBorder="1"/>
    <xf numFmtId="0" fontId="6" fillId="7" borderId="0" xfId="3" applyFill="1"/>
    <xf numFmtId="3" fontId="3" fillId="7" borderId="0" xfId="3" applyNumberFormat="1" applyFont="1" applyFill="1"/>
    <xf numFmtId="3" fontId="3" fillId="7" borderId="30" xfId="3" applyNumberFormat="1" applyFont="1" applyFill="1" applyBorder="1"/>
    <xf numFmtId="0" fontId="3" fillId="0" borderId="29" xfId="3" applyFont="1" applyBorder="1"/>
    <xf numFmtId="3" fontId="3" fillId="6" borderId="24" xfId="3" applyNumberFormat="1" applyFont="1" applyFill="1" applyBorder="1"/>
    <xf numFmtId="3" fontId="3" fillId="0" borderId="22" xfId="3" applyNumberFormat="1" applyFont="1" applyBorder="1"/>
    <xf numFmtId="0" fontId="6" fillId="0" borderId="25" xfId="3" applyBorder="1"/>
    <xf numFmtId="0" fontId="3" fillId="0" borderId="6" xfId="3" applyFont="1" applyBorder="1"/>
    <xf numFmtId="3" fontId="3" fillId="6" borderId="23" xfId="3" applyNumberFormat="1" applyFont="1" applyFill="1" applyBorder="1"/>
    <xf numFmtId="3" fontId="3" fillId="0" borderId="21" xfId="3" applyNumberFormat="1" applyFont="1" applyBorder="1"/>
    <xf numFmtId="3" fontId="6" fillId="0" borderId="12" xfId="3" applyNumberFormat="1" applyBorder="1"/>
    <xf numFmtId="1" fontId="6" fillId="0" borderId="0" xfId="3" applyNumberFormat="1"/>
    <xf numFmtId="164" fontId="6" fillId="0" borderId="0" xfId="3" applyNumberFormat="1"/>
    <xf numFmtId="0" fontId="7" fillId="0" borderId="9" xfId="3" applyFont="1" applyBorder="1" applyAlignment="1">
      <alignment wrapText="1"/>
    </xf>
    <xf numFmtId="0" fontId="6" fillId="0" borderId="11" xfId="3" applyBorder="1" applyAlignment="1">
      <alignment wrapText="1"/>
    </xf>
    <xf numFmtId="0" fontId="6" fillId="0" borderId="12" xfId="3" applyBorder="1"/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0" fontId="1" fillId="0" borderId="0" xfId="4"/>
    <xf numFmtId="6" fontId="1" fillId="0" borderId="0" xfId="4" applyNumberFormat="1"/>
    <xf numFmtId="3" fontId="1" fillId="0" borderId="0" xfId="4" applyNumberFormat="1"/>
    <xf numFmtId="0" fontId="1" fillId="0" borderId="0" xfId="4" quotePrefix="1"/>
  </cellXfs>
  <cellStyles count="5">
    <cellStyle name="Comma 2" xfId="2" xr:uid="{E92755C3-5835-42E4-994B-F6CC26DEFB9A}"/>
    <cellStyle name="Currency 2" xfId="1" xr:uid="{C38ED973-A598-4B8F-A66F-17F82C80A3E5}"/>
    <cellStyle name="Normal" xfId="0" builtinId="0"/>
    <cellStyle name="Normal 2" xfId="3" xr:uid="{ED921C7F-81D9-4A85-8D38-B3B3CD7E822B}"/>
    <cellStyle name="Normal 3" xfId="4" xr:uid="{3C99C260-E6F7-4271-B6C8-BDA5060B77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Aggregate Plan</a:t>
            </a:r>
          </a:p>
        </c:rich>
      </c:tx>
      <c:layout>
        <c:manualLayout>
          <c:xMode val="edge"/>
          <c:yMode val="edge"/>
          <c:x val="0.43174250832408456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33407325194296E-2"/>
          <c:y val="0.12234910277324638"/>
          <c:w val="0.78246392896781303"/>
          <c:h val="0.77161500815660733"/>
        </c:manualLayout>
      </c:layout>
      <c:lineChart>
        <c:grouping val="standard"/>
        <c:varyColors val="0"/>
        <c:ser>
          <c:idx val="0"/>
          <c:order val="0"/>
          <c:tx>
            <c:v>Inventory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66-4048-A819-C89E2ED1A6A7}"/>
            </c:ext>
          </c:extLst>
        </c:ser>
        <c:ser>
          <c:idx val="1"/>
          <c:order val="1"/>
          <c:tx>
            <c:v>Production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Planning!#REF!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66-4048-A819-C89E2ED1A6A7}"/>
            </c:ext>
          </c:extLst>
        </c:ser>
        <c:ser>
          <c:idx val="2"/>
          <c:order val="2"/>
          <c:tx>
            <c:v>Demand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66-4048-A819-C89E2ED1A6A7}"/>
            </c:ext>
          </c:extLst>
        </c:ser>
        <c:ser>
          <c:idx val="3"/>
          <c:order val="3"/>
          <c:tx>
            <c:v>Stockout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6-4048-A819-C89E2ED1A6A7}"/>
            </c:ext>
          </c:extLst>
        </c:ser>
        <c:ser>
          <c:idx val="4"/>
          <c:order val="4"/>
          <c:tx>
            <c:v>Subcontracting</c:v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66-4048-A819-C89E2ED1A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70560"/>
        <c:axId val="56772864"/>
      </c:lineChart>
      <c:catAx>
        <c:axId val="5677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4250832408435073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7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77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70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460599334073306"/>
          <c:y val="0.42251223491027756"/>
          <c:w val="0.14095449500554941"/>
          <c:h val="0.17292006525285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6F6EBDC-27F8-4CC1-AD3F-FAAD1A4E359A}">
  <sheetPr/>
  <sheetViews>
    <sheetView zoomScale="75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F2272-6C7B-4CBD-9468-88C618E902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1FFCF-D348-4504-B2A9-51EA3CE99900}">
  <dimension ref="A1:C32"/>
  <sheetViews>
    <sheetView showGridLines="0" zoomScale="130" workbookViewId="0">
      <selection activeCell="A34" sqref="A34"/>
    </sheetView>
  </sheetViews>
  <sheetFormatPr defaultRowHeight="12.75" x14ac:dyDescent="0.2"/>
  <cols>
    <col min="1" max="1" width="33.5703125" customWidth="1"/>
    <col min="2" max="2" width="17" bestFit="1" customWidth="1"/>
  </cols>
  <sheetData>
    <row r="1" spans="1:2" ht="15" x14ac:dyDescent="0.2">
      <c r="A1" s="39" t="s">
        <v>44</v>
      </c>
    </row>
    <row r="3" spans="1:2" x14ac:dyDescent="0.2">
      <c r="A3" s="26" t="s">
        <v>42</v>
      </c>
    </row>
    <row r="4" spans="1:2" ht="13.5" thickBot="1" x14ac:dyDescent="0.25"/>
    <row r="5" spans="1:2" ht="13.5" thickBot="1" x14ac:dyDescent="0.25">
      <c r="A5" s="36" t="s">
        <v>43</v>
      </c>
      <c r="B5" s="35" t="s">
        <v>42</v>
      </c>
    </row>
    <row r="6" spans="1:2" x14ac:dyDescent="0.2">
      <c r="A6" s="30" t="s">
        <v>41</v>
      </c>
      <c r="B6" s="38">
        <v>1600</v>
      </c>
    </row>
    <row r="7" spans="1:2" x14ac:dyDescent="0.2">
      <c r="A7" s="30" t="s">
        <v>40</v>
      </c>
      <c r="B7" s="38">
        <v>3000</v>
      </c>
    </row>
    <row r="8" spans="1:2" x14ac:dyDescent="0.2">
      <c r="A8" s="30" t="s">
        <v>39</v>
      </c>
      <c r="B8" s="38">
        <v>3200</v>
      </c>
    </row>
    <row r="9" spans="1:2" x14ac:dyDescent="0.2">
      <c r="A9" s="30" t="s">
        <v>38</v>
      </c>
      <c r="B9" s="38">
        <v>3800</v>
      </c>
    </row>
    <row r="10" spans="1:2" x14ac:dyDescent="0.2">
      <c r="A10" s="30" t="s">
        <v>37</v>
      </c>
      <c r="B10" s="38">
        <v>2200</v>
      </c>
    </row>
    <row r="11" spans="1:2" ht="13.5" thickBot="1" x14ac:dyDescent="0.25">
      <c r="A11" s="28" t="s">
        <v>36</v>
      </c>
      <c r="B11" s="37">
        <v>2200</v>
      </c>
    </row>
    <row r="12" spans="1:2" x14ac:dyDescent="0.2">
      <c r="A12" s="11"/>
      <c r="B12" s="11"/>
    </row>
    <row r="13" spans="1:2" x14ac:dyDescent="0.2">
      <c r="A13" s="26" t="s">
        <v>24</v>
      </c>
      <c r="B13" s="11"/>
    </row>
    <row r="14" spans="1:2" ht="13.5" thickBot="1" x14ac:dyDescent="0.25">
      <c r="A14" s="11"/>
      <c r="B14" s="11"/>
    </row>
    <row r="15" spans="1:2" ht="13.5" thickBot="1" x14ac:dyDescent="0.25">
      <c r="A15" s="36" t="s">
        <v>35</v>
      </c>
      <c r="B15" s="35" t="s">
        <v>20</v>
      </c>
    </row>
    <row r="16" spans="1:2" x14ac:dyDescent="0.2">
      <c r="A16" s="34" t="s">
        <v>34</v>
      </c>
      <c r="B16" s="33">
        <v>10</v>
      </c>
    </row>
    <row r="17" spans="1:3" x14ac:dyDescent="0.2">
      <c r="A17" s="30" t="s">
        <v>33</v>
      </c>
      <c r="B17" s="29">
        <v>2</v>
      </c>
    </row>
    <row r="18" spans="1:3" x14ac:dyDescent="0.2">
      <c r="A18" s="30" t="s">
        <v>32</v>
      </c>
      <c r="B18" s="31">
        <v>5</v>
      </c>
    </row>
    <row r="19" spans="1:3" x14ac:dyDescent="0.2">
      <c r="A19" s="30" t="s">
        <v>31</v>
      </c>
      <c r="B19" s="31">
        <v>300</v>
      </c>
    </row>
    <row r="20" spans="1:3" x14ac:dyDescent="0.2">
      <c r="A20" s="30" t="s">
        <v>30</v>
      </c>
      <c r="B20" s="31">
        <v>500</v>
      </c>
    </row>
    <row r="21" spans="1:3" x14ac:dyDescent="0.2">
      <c r="A21" s="30" t="s">
        <v>29</v>
      </c>
      <c r="B21" s="32">
        <v>4</v>
      </c>
    </row>
    <row r="22" spans="1:3" x14ac:dyDescent="0.2">
      <c r="A22" s="30" t="s">
        <v>28</v>
      </c>
      <c r="B22" s="31">
        <v>4</v>
      </c>
    </row>
    <row r="23" spans="1:3" x14ac:dyDescent="0.2">
      <c r="A23" s="30" t="s">
        <v>27</v>
      </c>
      <c r="B23" s="29">
        <v>6</v>
      </c>
    </row>
    <row r="24" spans="1:3" ht="13.5" thickBot="1" x14ac:dyDescent="0.25">
      <c r="A24" s="28" t="s">
        <v>26</v>
      </c>
      <c r="B24" s="27">
        <v>30</v>
      </c>
    </row>
    <row r="26" spans="1:3" x14ac:dyDescent="0.2">
      <c r="A26" s="26"/>
    </row>
    <row r="27" spans="1:3" x14ac:dyDescent="0.2">
      <c r="A27" s="69" t="s">
        <v>81</v>
      </c>
    </row>
    <row r="28" spans="1:3" x14ac:dyDescent="0.2">
      <c r="A28" s="69" t="s">
        <v>82</v>
      </c>
      <c r="B28">
        <v>10</v>
      </c>
      <c r="C28" s="21" t="s">
        <v>83</v>
      </c>
    </row>
    <row r="29" spans="1:3" x14ac:dyDescent="0.2">
      <c r="A29" s="69" t="s">
        <v>84</v>
      </c>
      <c r="B29">
        <f>4*6+B28</f>
        <v>34</v>
      </c>
      <c r="C29" s="21" t="s">
        <v>85</v>
      </c>
    </row>
    <row r="30" spans="1:3" x14ac:dyDescent="0.2">
      <c r="A30" s="69" t="s">
        <v>86</v>
      </c>
      <c r="B30">
        <v>30</v>
      </c>
    </row>
    <row r="31" spans="1:3" x14ac:dyDescent="0.2">
      <c r="A31" s="69" t="s">
        <v>87</v>
      </c>
      <c r="B31">
        <v>1000</v>
      </c>
    </row>
    <row r="32" spans="1:3" x14ac:dyDescent="0.2">
      <c r="A32" s="69" t="s">
        <v>88</v>
      </c>
      <c r="B32">
        <v>500</v>
      </c>
    </row>
  </sheetData>
  <pageMargins left="0.75" right="0.75" top="1" bottom="1" header="0.5" footer="0.5"/>
  <pageSetup orientation="portrait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46"/>
  <sheetViews>
    <sheetView topLeftCell="F1" zoomScale="209" workbookViewId="0">
      <selection activeCell="Q16" sqref="Q16"/>
    </sheetView>
  </sheetViews>
  <sheetFormatPr defaultRowHeight="12.75" x14ac:dyDescent="0.2"/>
  <cols>
    <col min="1" max="1" width="11.42578125" bestFit="1" customWidth="1"/>
    <col min="12" max="12" width="9.85546875" bestFit="1" customWidth="1"/>
    <col min="15" max="15" width="11.7109375" bestFit="1" customWidth="1"/>
  </cols>
  <sheetData>
    <row r="2" spans="1:18" x14ac:dyDescent="0.2">
      <c r="O2">
        <v>80</v>
      </c>
    </row>
    <row r="3" spans="1:18" ht="13.5" thickBot="1" x14ac:dyDescent="0.25">
      <c r="A3" t="s">
        <v>0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L3" t="s">
        <v>19</v>
      </c>
      <c r="O3" s="21" t="s">
        <v>21</v>
      </c>
      <c r="P3" s="21" t="s">
        <v>22</v>
      </c>
      <c r="Q3" s="21" t="s">
        <v>23</v>
      </c>
    </row>
    <row r="4" spans="1:18" x14ac:dyDescent="0.2">
      <c r="A4" s="22">
        <v>0</v>
      </c>
      <c r="B4" s="2">
        <v>1000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4">
        <v>0</v>
      </c>
      <c r="I4" s="6">
        <f>SUM(B4:H4)</f>
        <v>1000</v>
      </c>
      <c r="K4" s="6">
        <f>I4-J4</f>
        <v>1000</v>
      </c>
      <c r="L4">
        <v>1000</v>
      </c>
      <c r="O4" s="21"/>
      <c r="P4" s="21"/>
      <c r="Q4" s="21"/>
    </row>
    <row r="5" spans="1:18" x14ac:dyDescent="0.2">
      <c r="A5" t="s">
        <v>1</v>
      </c>
      <c r="B5" s="5">
        <v>600</v>
      </c>
      <c r="C5" s="6">
        <v>439.99999999999983</v>
      </c>
      <c r="D5" s="6">
        <v>639.99999999999977</v>
      </c>
      <c r="E5" s="6">
        <v>880.00000000000057</v>
      </c>
      <c r="F5" s="6">
        <v>0</v>
      </c>
      <c r="G5" s="6">
        <v>0</v>
      </c>
      <c r="H5" s="7">
        <v>0</v>
      </c>
      <c r="I5" s="6">
        <f t="shared" ref="I5:I22" si="0">SUM(B5:H5)</f>
        <v>2560</v>
      </c>
      <c r="J5" s="6">
        <f>40*O5</f>
        <v>2560</v>
      </c>
      <c r="K5" s="6">
        <f>I5-J5</f>
        <v>0</v>
      </c>
      <c r="L5">
        <v>0</v>
      </c>
      <c r="N5">
        <v>1</v>
      </c>
      <c r="O5">
        <f>O2-Q5+P5</f>
        <v>64</v>
      </c>
      <c r="P5">
        <v>0</v>
      </c>
      <c r="Q5">
        <v>16</v>
      </c>
    </row>
    <row r="6" spans="1:18" x14ac:dyDescent="0.2">
      <c r="A6" s="1" t="s">
        <v>2</v>
      </c>
      <c r="B6" s="5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  <c r="I6" s="6">
        <f t="shared" si="0"/>
        <v>0</v>
      </c>
      <c r="J6" s="6">
        <f>2.5*O5</f>
        <v>160</v>
      </c>
      <c r="K6" s="6">
        <f t="shared" ref="K6:K22" si="1">I6-J6</f>
        <v>-160</v>
      </c>
      <c r="L6">
        <v>0</v>
      </c>
      <c r="N6">
        <v>2</v>
      </c>
      <c r="O6">
        <f>O5-Q6+P6</f>
        <v>64</v>
      </c>
      <c r="P6">
        <v>0</v>
      </c>
      <c r="Q6">
        <v>0</v>
      </c>
    </row>
    <row r="7" spans="1:18" x14ac:dyDescent="0.2">
      <c r="A7" t="s">
        <v>3</v>
      </c>
      <c r="B7" s="5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7">
        <v>0</v>
      </c>
      <c r="I7" s="6">
        <f t="shared" si="0"/>
        <v>0</v>
      </c>
      <c r="J7" s="6"/>
      <c r="K7" s="6">
        <f t="shared" si="1"/>
        <v>0</v>
      </c>
      <c r="L7">
        <v>2000</v>
      </c>
      <c r="N7">
        <v>3</v>
      </c>
      <c r="O7">
        <f>O6-Q7+P7</f>
        <v>64</v>
      </c>
      <c r="P7">
        <v>0</v>
      </c>
      <c r="Q7">
        <v>0</v>
      </c>
    </row>
    <row r="8" spans="1:18" x14ac:dyDescent="0.2">
      <c r="A8" t="s">
        <v>4</v>
      </c>
      <c r="B8" s="5">
        <v>0</v>
      </c>
      <c r="C8" s="6">
        <v>2560.0000000000005</v>
      </c>
      <c r="D8" s="6">
        <v>0</v>
      </c>
      <c r="E8" s="6">
        <v>0</v>
      </c>
      <c r="F8" s="6">
        <v>0</v>
      </c>
      <c r="G8" s="6">
        <v>0</v>
      </c>
      <c r="H8" s="7">
        <v>0</v>
      </c>
      <c r="I8" s="6">
        <f t="shared" si="0"/>
        <v>2560.0000000000005</v>
      </c>
      <c r="J8" s="6">
        <f>40*O6</f>
        <v>2560</v>
      </c>
      <c r="K8" s="6">
        <f t="shared" si="1"/>
        <v>0</v>
      </c>
      <c r="L8">
        <v>0</v>
      </c>
      <c r="N8">
        <v>4</v>
      </c>
      <c r="O8">
        <f t="shared" ref="O8:O10" si="2">O7-Q8+P8</f>
        <v>64</v>
      </c>
      <c r="P8">
        <v>0</v>
      </c>
      <c r="Q8">
        <v>0</v>
      </c>
    </row>
    <row r="9" spans="1:18" x14ac:dyDescent="0.2">
      <c r="A9" s="1" t="s">
        <v>5</v>
      </c>
      <c r="B9" s="5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7">
        <v>0</v>
      </c>
      <c r="I9" s="6">
        <f t="shared" si="0"/>
        <v>0</v>
      </c>
      <c r="J9" s="6">
        <f>2.5*O6</f>
        <v>160</v>
      </c>
      <c r="K9" s="6">
        <f t="shared" si="1"/>
        <v>-160</v>
      </c>
      <c r="L9">
        <v>0</v>
      </c>
      <c r="N9">
        <v>5</v>
      </c>
      <c r="O9">
        <f t="shared" si="2"/>
        <v>64</v>
      </c>
      <c r="P9">
        <v>0</v>
      </c>
      <c r="Q9">
        <v>0</v>
      </c>
    </row>
    <row r="10" spans="1:18" x14ac:dyDescent="0.2">
      <c r="A10" t="s">
        <v>6</v>
      </c>
      <c r="B10" s="5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v>0</v>
      </c>
      <c r="I10" s="6">
        <f t="shared" si="0"/>
        <v>0</v>
      </c>
      <c r="J10" s="6"/>
      <c r="K10" s="6">
        <f t="shared" si="1"/>
        <v>0</v>
      </c>
      <c r="L10">
        <v>2000</v>
      </c>
      <c r="N10">
        <v>6</v>
      </c>
      <c r="O10">
        <f t="shared" si="2"/>
        <v>64</v>
      </c>
      <c r="P10">
        <v>0</v>
      </c>
      <c r="Q10">
        <v>0</v>
      </c>
    </row>
    <row r="11" spans="1:18" x14ac:dyDescent="0.2">
      <c r="A11" t="s">
        <v>7</v>
      </c>
      <c r="B11" s="5">
        <v>0</v>
      </c>
      <c r="C11" s="6">
        <v>0</v>
      </c>
      <c r="D11" s="6">
        <v>2560</v>
      </c>
      <c r="E11" s="6">
        <v>0</v>
      </c>
      <c r="F11" s="6">
        <v>0</v>
      </c>
      <c r="G11" s="6">
        <v>0</v>
      </c>
      <c r="H11" s="7">
        <v>0</v>
      </c>
      <c r="I11" s="6">
        <f t="shared" si="0"/>
        <v>2560</v>
      </c>
      <c r="J11" s="6">
        <f>40*O7</f>
        <v>2560</v>
      </c>
      <c r="K11" s="6">
        <f t="shared" si="1"/>
        <v>0</v>
      </c>
      <c r="L11">
        <v>0</v>
      </c>
      <c r="O11" s="21">
        <f>SUM(O5:O10)</f>
        <v>384</v>
      </c>
      <c r="P11" s="21">
        <f t="shared" ref="P11:Q11" si="3">SUM(P5:P10)</f>
        <v>0</v>
      </c>
      <c r="Q11" s="21">
        <f t="shared" si="3"/>
        <v>16</v>
      </c>
      <c r="R11" s="21"/>
    </row>
    <row r="12" spans="1:18" x14ac:dyDescent="0.2">
      <c r="A12" s="1" t="s">
        <v>8</v>
      </c>
      <c r="B12" s="5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7">
        <v>0</v>
      </c>
      <c r="I12" s="6">
        <f t="shared" si="0"/>
        <v>0</v>
      </c>
      <c r="J12" s="6">
        <f>2.5*O7</f>
        <v>160</v>
      </c>
      <c r="K12" s="6">
        <f>I12-J12</f>
        <v>-160</v>
      </c>
      <c r="L12">
        <v>0</v>
      </c>
      <c r="O12" s="21">
        <v>640</v>
      </c>
      <c r="P12">
        <v>300</v>
      </c>
      <c r="Q12">
        <v>500</v>
      </c>
    </row>
    <row r="13" spans="1:18" x14ac:dyDescent="0.2">
      <c r="A13" t="s">
        <v>9</v>
      </c>
      <c r="B13" s="5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7">
        <v>0</v>
      </c>
      <c r="I13" s="6">
        <f t="shared" si="0"/>
        <v>0</v>
      </c>
      <c r="J13" s="6"/>
      <c r="K13" s="6">
        <f t="shared" si="1"/>
        <v>0</v>
      </c>
      <c r="L13">
        <v>2000</v>
      </c>
    </row>
    <row r="14" spans="1:18" x14ac:dyDescent="0.2">
      <c r="A14" t="s">
        <v>10</v>
      </c>
      <c r="B14" s="5">
        <v>0</v>
      </c>
      <c r="C14" s="6">
        <v>0</v>
      </c>
      <c r="D14" s="6">
        <v>0</v>
      </c>
      <c r="E14" s="6">
        <v>2560</v>
      </c>
      <c r="F14" s="6">
        <v>0</v>
      </c>
      <c r="G14" s="6">
        <v>0</v>
      </c>
      <c r="H14" s="7">
        <v>0</v>
      </c>
      <c r="I14" s="6">
        <f t="shared" si="0"/>
        <v>2560</v>
      </c>
      <c r="J14" s="6">
        <f>40*O8</f>
        <v>2560</v>
      </c>
      <c r="K14" s="6">
        <f t="shared" si="1"/>
        <v>0</v>
      </c>
      <c r="L14">
        <v>0</v>
      </c>
      <c r="Q14">
        <f>SUMPRODUCT(O11:Q11,O12:Q12)</f>
        <v>253760</v>
      </c>
    </row>
    <row r="15" spans="1:18" x14ac:dyDescent="0.2">
      <c r="A15" s="1" t="s">
        <v>11</v>
      </c>
      <c r="B15" s="5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  <c r="I15" s="6">
        <f t="shared" si="0"/>
        <v>0</v>
      </c>
      <c r="J15" s="6">
        <f>2.5*O8</f>
        <v>160</v>
      </c>
      <c r="K15" s="6">
        <f t="shared" si="1"/>
        <v>-160</v>
      </c>
      <c r="L15">
        <v>0</v>
      </c>
      <c r="Q15">
        <f>SUMPRODUCT(B4:H22,B28:H46)</f>
        <v>168899.99999999997</v>
      </c>
    </row>
    <row r="16" spans="1:18" x14ac:dyDescent="0.2">
      <c r="A16" t="s">
        <v>12</v>
      </c>
      <c r="B16" s="5">
        <v>0</v>
      </c>
      <c r="C16" s="6">
        <v>0</v>
      </c>
      <c r="D16" s="6">
        <v>0</v>
      </c>
      <c r="E16" s="6">
        <v>139.99999999999892</v>
      </c>
      <c r="F16" s="6">
        <v>0</v>
      </c>
      <c r="G16" s="6">
        <v>0</v>
      </c>
      <c r="H16" s="7">
        <v>0</v>
      </c>
      <c r="I16" s="6">
        <f t="shared" si="0"/>
        <v>139.99999999999892</v>
      </c>
      <c r="J16" s="6"/>
      <c r="K16" s="6">
        <f t="shared" si="1"/>
        <v>139.99999999999892</v>
      </c>
      <c r="L16">
        <v>2000</v>
      </c>
      <c r="Q16">
        <f>SUM(Q14:Q15)</f>
        <v>422660</v>
      </c>
    </row>
    <row r="17" spans="1:12" x14ac:dyDescent="0.2">
      <c r="A17" t="s">
        <v>13</v>
      </c>
      <c r="B17" s="5">
        <v>0</v>
      </c>
      <c r="C17" s="6">
        <v>0</v>
      </c>
      <c r="D17" s="6">
        <v>0</v>
      </c>
      <c r="E17" s="6">
        <v>220.00000000000037</v>
      </c>
      <c r="F17" s="6">
        <v>2200</v>
      </c>
      <c r="G17" s="6">
        <v>139.9999999999998</v>
      </c>
      <c r="H17" s="7">
        <v>0</v>
      </c>
      <c r="I17" s="6">
        <f t="shared" si="0"/>
        <v>2560.0000000000005</v>
      </c>
      <c r="J17" s="6">
        <f>40*O9</f>
        <v>2560</v>
      </c>
      <c r="K17" s="6">
        <f t="shared" si="1"/>
        <v>0</v>
      </c>
      <c r="L17">
        <v>0</v>
      </c>
    </row>
    <row r="18" spans="1:12" x14ac:dyDescent="0.2">
      <c r="A18" s="1" t="s">
        <v>14</v>
      </c>
      <c r="B18" s="5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7">
        <v>0</v>
      </c>
      <c r="I18" s="6">
        <f t="shared" si="0"/>
        <v>0</v>
      </c>
      <c r="J18" s="6">
        <f>2.5*O9</f>
        <v>160</v>
      </c>
      <c r="K18" s="6">
        <f t="shared" si="1"/>
        <v>-160</v>
      </c>
      <c r="L18">
        <v>0</v>
      </c>
    </row>
    <row r="19" spans="1:12" x14ac:dyDescent="0.2">
      <c r="A19" t="s">
        <v>15</v>
      </c>
      <c r="B19" s="5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  <c r="I19" s="6">
        <f t="shared" si="0"/>
        <v>0</v>
      </c>
      <c r="J19" s="6"/>
      <c r="K19" s="6">
        <f t="shared" si="1"/>
        <v>0</v>
      </c>
      <c r="L19">
        <v>2000</v>
      </c>
    </row>
    <row r="20" spans="1:12" x14ac:dyDescent="0.2">
      <c r="A20" t="s">
        <v>16</v>
      </c>
      <c r="B20" s="5">
        <v>0</v>
      </c>
      <c r="C20" s="6">
        <v>0</v>
      </c>
      <c r="D20" s="6">
        <v>0</v>
      </c>
      <c r="E20" s="6">
        <v>0</v>
      </c>
      <c r="F20" s="6">
        <v>0</v>
      </c>
      <c r="G20" s="6">
        <v>2060.0000000000005</v>
      </c>
      <c r="H20" s="7">
        <v>500</v>
      </c>
      <c r="I20" s="6">
        <f t="shared" si="0"/>
        <v>2560.0000000000005</v>
      </c>
      <c r="J20" s="6">
        <f>40*O10</f>
        <v>2560</v>
      </c>
      <c r="K20" s="6">
        <f t="shared" si="1"/>
        <v>0</v>
      </c>
      <c r="L20">
        <v>0</v>
      </c>
    </row>
    <row r="21" spans="1:12" x14ac:dyDescent="0.2">
      <c r="A21" s="1" t="s">
        <v>17</v>
      </c>
      <c r="B21" s="5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7">
        <v>0</v>
      </c>
      <c r="I21" s="6">
        <f t="shared" si="0"/>
        <v>0</v>
      </c>
      <c r="J21" s="6">
        <f>2.5*O10</f>
        <v>160</v>
      </c>
      <c r="K21" s="6">
        <f t="shared" si="1"/>
        <v>-160</v>
      </c>
      <c r="L21">
        <v>0</v>
      </c>
    </row>
    <row r="22" spans="1:12" ht="13.5" thickBot="1" x14ac:dyDescent="0.25">
      <c r="A22" t="s">
        <v>18</v>
      </c>
      <c r="B22" s="8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10">
        <v>0</v>
      </c>
      <c r="I22" s="6">
        <f t="shared" si="0"/>
        <v>0</v>
      </c>
      <c r="J22" s="6"/>
      <c r="K22" s="6">
        <f t="shared" si="1"/>
        <v>0</v>
      </c>
      <c r="L22">
        <v>2000</v>
      </c>
    </row>
    <row r="23" spans="1:12" x14ac:dyDescent="0.2">
      <c r="B23" s="6">
        <f>SUM(B4:B22)</f>
        <v>1600</v>
      </c>
      <c r="C23" s="6">
        <f t="shared" ref="C23:H23" si="4">SUM(C4:C22)</f>
        <v>3000.0000000000005</v>
      </c>
      <c r="D23" s="6">
        <f t="shared" si="4"/>
        <v>3200</v>
      </c>
      <c r="E23" s="6">
        <f t="shared" si="4"/>
        <v>3800</v>
      </c>
      <c r="F23" s="6">
        <f t="shared" si="4"/>
        <v>2200</v>
      </c>
      <c r="G23" s="6">
        <f t="shared" si="4"/>
        <v>2200.0000000000005</v>
      </c>
      <c r="H23" s="6">
        <f t="shared" si="4"/>
        <v>500</v>
      </c>
      <c r="I23" s="6"/>
      <c r="J23" s="6"/>
      <c r="K23" s="6"/>
    </row>
    <row r="24" spans="1:12" x14ac:dyDescent="0.2">
      <c r="B24">
        <v>1600</v>
      </c>
      <c r="C24">
        <v>3000</v>
      </c>
      <c r="D24">
        <v>3200</v>
      </c>
      <c r="E24">
        <v>3800</v>
      </c>
      <c r="F24">
        <v>2200</v>
      </c>
      <c r="G24">
        <v>2200</v>
      </c>
      <c r="H24">
        <v>500</v>
      </c>
    </row>
    <row r="27" spans="1:12" ht="13.5" thickBot="1" x14ac:dyDescent="0.25">
      <c r="A27" t="s">
        <v>0</v>
      </c>
      <c r="B27">
        <v>1</v>
      </c>
      <c r="C27">
        <v>2</v>
      </c>
      <c r="D27">
        <v>3</v>
      </c>
      <c r="E27">
        <v>4</v>
      </c>
      <c r="F27">
        <v>5</v>
      </c>
      <c r="G27">
        <v>6</v>
      </c>
      <c r="H27">
        <v>7</v>
      </c>
    </row>
    <row r="28" spans="1:12" ht="13.5" thickBot="1" x14ac:dyDescent="0.25">
      <c r="A28">
        <v>0</v>
      </c>
      <c r="B28" s="2">
        <v>0</v>
      </c>
      <c r="C28" s="14">
        <f>B28+2</f>
        <v>2</v>
      </c>
      <c r="D28" s="14">
        <f t="shared" ref="D28" si="5">C28+2</f>
        <v>4</v>
      </c>
      <c r="E28" s="14">
        <f t="shared" ref="E28" si="6">D28+2</f>
        <v>6</v>
      </c>
      <c r="F28" s="14">
        <f t="shared" ref="F28" si="7">E28+2</f>
        <v>8</v>
      </c>
      <c r="G28" s="14">
        <f t="shared" ref="G28:H28" si="8">F28+2</f>
        <v>10</v>
      </c>
      <c r="H28" s="15">
        <f t="shared" si="8"/>
        <v>12</v>
      </c>
    </row>
    <row r="29" spans="1:12" x14ac:dyDescent="0.2">
      <c r="A29" t="s">
        <v>1</v>
      </c>
      <c r="B29" s="20">
        <v>10</v>
      </c>
      <c r="C29" s="16">
        <f>B29+2</f>
        <v>12</v>
      </c>
      <c r="D29" s="16">
        <f t="shared" ref="D29:F29" si="9">C29+2</f>
        <v>14</v>
      </c>
      <c r="E29" s="16">
        <f t="shared" si="9"/>
        <v>16</v>
      </c>
      <c r="F29" s="16">
        <f t="shared" si="9"/>
        <v>18</v>
      </c>
      <c r="G29" s="16">
        <f t="shared" ref="G29" si="10">F29+2</f>
        <v>20</v>
      </c>
      <c r="H29" s="17">
        <f t="shared" ref="H29:H46" si="11">G29+2</f>
        <v>22</v>
      </c>
      <c r="I29" s="6"/>
      <c r="J29" s="6"/>
      <c r="K29" s="6"/>
    </row>
    <row r="30" spans="1:12" x14ac:dyDescent="0.2">
      <c r="A30" s="1" t="s">
        <v>2</v>
      </c>
      <c r="B30" s="24">
        <f>10+24</f>
        <v>34</v>
      </c>
      <c r="C30" s="16">
        <f t="shared" ref="C30:G31" si="12">B30+2</f>
        <v>36</v>
      </c>
      <c r="D30" s="16">
        <f t="shared" si="12"/>
        <v>38</v>
      </c>
      <c r="E30" s="16">
        <f t="shared" si="12"/>
        <v>40</v>
      </c>
      <c r="F30" s="16">
        <f t="shared" si="12"/>
        <v>42</v>
      </c>
      <c r="G30" s="16">
        <f t="shared" si="12"/>
        <v>44</v>
      </c>
      <c r="H30" s="17">
        <f t="shared" si="11"/>
        <v>46</v>
      </c>
      <c r="I30" s="6"/>
      <c r="J30" s="6"/>
      <c r="K30" s="6"/>
    </row>
    <row r="31" spans="1:12" ht="13.5" thickBot="1" x14ac:dyDescent="0.25">
      <c r="A31" t="s">
        <v>3</v>
      </c>
      <c r="B31" s="25">
        <v>30</v>
      </c>
      <c r="C31" s="16">
        <f t="shared" si="12"/>
        <v>32</v>
      </c>
      <c r="D31" s="16">
        <f t="shared" si="12"/>
        <v>34</v>
      </c>
      <c r="E31" s="16">
        <f t="shared" si="12"/>
        <v>36</v>
      </c>
      <c r="F31" s="16">
        <f t="shared" si="12"/>
        <v>38</v>
      </c>
      <c r="G31" s="16">
        <f t="shared" si="12"/>
        <v>40</v>
      </c>
      <c r="H31" s="17">
        <f t="shared" si="11"/>
        <v>42</v>
      </c>
      <c r="I31" s="6"/>
      <c r="J31" s="6"/>
      <c r="K31" s="6"/>
    </row>
    <row r="32" spans="1:12" x14ac:dyDescent="0.2">
      <c r="A32" t="s">
        <v>4</v>
      </c>
      <c r="B32" s="12">
        <f>C32+5</f>
        <v>15</v>
      </c>
      <c r="C32" s="20">
        <f>B29</f>
        <v>10</v>
      </c>
      <c r="D32" s="16">
        <f>C32+2</f>
        <v>12</v>
      </c>
      <c r="E32" s="16">
        <f t="shared" ref="E32:G32" si="13">D32+2</f>
        <v>14</v>
      </c>
      <c r="F32" s="16">
        <f t="shared" si="13"/>
        <v>16</v>
      </c>
      <c r="G32" s="16">
        <f t="shared" si="13"/>
        <v>18</v>
      </c>
      <c r="H32" s="17">
        <f t="shared" si="11"/>
        <v>20</v>
      </c>
      <c r="I32" s="6"/>
      <c r="J32" s="6"/>
      <c r="K32" s="6"/>
    </row>
    <row r="33" spans="1:11" x14ac:dyDescent="0.2">
      <c r="A33" s="1" t="s">
        <v>5</v>
      </c>
      <c r="B33" s="12">
        <f t="shared" ref="B33:C46" si="14">C33+5</f>
        <v>39</v>
      </c>
      <c r="C33" s="24">
        <f t="shared" ref="C33:D37" si="15">B30</f>
        <v>34</v>
      </c>
      <c r="D33" s="16">
        <f t="shared" ref="D33:G33" si="16">C33+2</f>
        <v>36</v>
      </c>
      <c r="E33" s="16">
        <f t="shared" si="16"/>
        <v>38</v>
      </c>
      <c r="F33" s="16">
        <f t="shared" si="16"/>
        <v>40</v>
      </c>
      <c r="G33" s="16">
        <f t="shared" si="16"/>
        <v>42</v>
      </c>
      <c r="H33" s="17">
        <f t="shared" si="11"/>
        <v>44</v>
      </c>
      <c r="I33" s="6"/>
      <c r="J33" s="6"/>
      <c r="K33" s="6"/>
    </row>
    <row r="34" spans="1:11" ht="13.5" thickBot="1" x14ac:dyDescent="0.25">
      <c r="A34" t="s">
        <v>6</v>
      </c>
      <c r="B34" s="12">
        <f t="shared" si="14"/>
        <v>35</v>
      </c>
      <c r="C34" s="25">
        <f t="shared" si="15"/>
        <v>30</v>
      </c>
      <c r="D34" s="16">
        <f t="shared" ref="D34:G34" si="17">C34+2</f>
        <v>32</v>
      </c>
      <c r="E34" s="16">
        <f t="shared" si="17"/>
        <v>34</v>
      </c>
      <c r="F34" s="16">
        <f t="shared" si="17"/>
        <v>36</v>
      </c>
      <c r="G34" s="16">
        <f t="shared" si="17"/>
        <v>38</v>
      </c>
      <c r="H34" s="17">
        <f t="shared" si="11"/>
        <v>40</v>
      </c>
      <c r="I34" s="6"/>
      <c r="J34" s="6"/>
      <c r="K34" s="6"/>
    </row>
    <row r="35" spans="1:11" x14ac:dyDescent="0.2">
      <c r="A35" t="s">
        <v>7</v>
      </c>
      <c r="B35" s="12">
        <f>C35+5</f>
        <v>20</v>
      </c>
      <c r="C35" s="18">
        <f>D35+5</f>
        <v>15</v>
      </c>
      <c r="D35" s="20">
        <f>C32</f>
        <v>10</v>
      </c>
      <c r="E35" s="16">
        <f>D35+2</f>
        <v>12</v>
      </c>
      <c r="F35" s="16">
        <f t="shared" ref="F35:G35" si="18">E35+2</f>
        <v>14</v>
      </c>
      <c r="G35" s="16">
        <f t="shared" si="18"/>
        <v>16</v>
      </c>
      <c r="H35" s="17">
        <f t="shared" si="11"/>
        <v>18</v>
      </c>
      <c r="I35" s="6"/>
      <c r="J35" s="6"/>
      <c r="K35" s="6"/>
    </row>
    <row r="36" spans="1:11" x14ac:dyDescent="0.2">
      <c r="A36" s="1" t="s">
        <v>8</v>
      </c>
      <c r="B36" s="12">
        <f t="shared" si="14"/>
        <v>44</v>
      </c>
      <c r="C36" s="18">
        <f t="shared" si="14"/>
        <v>39</v>
      </c>
      <c r="D36" s="24">
        <f t="shared" si="15"/>
        <v>34</v>
      </c>
      <c r="E36" s="16">
        <f t="shared" ref="E36:G36" si="19">D36+2</f>
        <v>36</v>
      </c>
      <c r="F36" s="16">
        <f t="shared" si="19"/>
        <v>38</v>
      </c>
      <c r="G36" s="16">
        <f t="shared" si="19"/>
        <v>40</v>
      </c>
      <c r="H36" s="17">
        <f t="shared" si="11"/>
        <v>42</v>
      </c>
      <c r="I36" s="6"/>
      <c r="J36" s="6"/>
      <c r="K36" s="6"/>
    </row>
    <row r="37" spans="1:11" ht="13.5" thickBot="1" x14ac:dyDescent="0.25">
      <c r="A37" t="s">
        <v>9</v>
      </c>
      <c r="B37" s="12">
        <f t="shared" si="14"/>
        <v>40</v>
      </c>
      <c r="C37" s="18">
        <f t="shared" si="14"/>
        <v>35</v>
      </c>
      <c r="D37" s="25">
        <f t="shared" si="15"/>
        <v>30</v>
      </c>
      <c r="E37" s="16">
        <f t="shared" ref="E37:G37" si="20">D37+2</f>
        <v>32</v>
      </c>
      <c r="F37" s="16">
        <f t="shared" si="20"/>
        <v>34</v>
      </c>
      <c r="G37" s="16">
        <f t="shared" si="20"/>
        <v>36</v>
      </c>
      <c r="H37" s="17">
        <f t="shared" si="11"/>
        <v>38</v>
      </c>
    </row>
    <row r="38" spans="1:11" x14ac:dyDescent="0.2">
      <c r="A38" t="s">
        <v>10</v>
      </c>
      <c r="B38" s="12">
        <f>C38+5</f>
        <v>25</v>
      </c>
      <c r="C38" s="18">
        <f t="shared" ref="C38" si="21">D38+5</f>
        <v>20</v>
      </c>
      <c r="D38" s="18">
        <f>E38+5</f>
        <v>15</v>
      </c>
      <c r="E38" s="20">
        <f>D35</f>
        <v>10</v>
      </c>
      <c r="F38" s="16">
        <f>E38+2</f>
        <v>12</v>
      </c>
      <c r="G38" s="16">
        <f t="shared" ref="G38" si="22">F38+2</f>
        <v>14</v>
      </c>
      <c r="H38" s="17">
        <f t="shared" si="11"/>
        <v>16</v>
      </c>
    </row>
    <row r="39" spans="1:11" x14ac:dyDescent="0.2">
      <c r="A39" s="1" t="s">
        <v>11</v>
      </c>
      <c r="B39" s="12">
        <f t="shared" si="14"/>
        <v>49</v>
      </c>
      <c r="C39" s="18">
        <f t="shared" ref="C39:D39" si="23">D39+5</f>
        <v>44</v>
      </c>
      <c r="D39" s="18">
        <f t="shared" si="23"/>
        <v>39</v>
      </c>
      <c r="E39" s="24">
        <f t="shared" ref="E39" si="24">D36</f>
        <v>34</v>
      </c>
      <c r="F39" s="16">
        <f t="shared" ref="F39:G39" si="25">E39+2</f>
        <v>36</v>
      </c>
      <c r="G39" s="16">
        <f t="shared" si="25"/>
        <v>38</v>
      </c>
      <c r="H39" s="17">
        <f t="shared" si="11"/>
        <v>40</v>
      </c>
    </row>
    <row r="40" spans="1:11" ht="13.5" thickBot="1" x14ac:dyDescent="0.25">
      <c r="A40" t="s">
        <v>12</v>
      </c>
      <c r="B40" s="12">
        <f t="shared" si="14"/>
        <v>45</v>
      </c>
      <c r="C40" s="18">
        <f t="shared" ref="C40:D40" si="26">D40+5</f>
        <v>40</v>
      </c>
      <c r="D40" s="18">
        <f t="shared" si="26"/>
        <v>35</v>
      </c>
      <c r="E40" s="25">
        <f t="shared" ref="E40" si="27">D37</f>
        <v>30</v>
      </c>
      <c r="F40" s="16">
        <f t="shared" ref="F40:G40" si="28">E40+2</f>
        <v>32</v>
      </c>
      <c r="G40" s="16">
        <f t="shared" si="28"/>
        <v>34</v>
      </c>
      <c r="H40" s="17">
        <f t="shared" si="11"/>
        <v>36</v>
      </c>
    </row>
    <row r="41" spans="1:11" x14ac:dyDescent="0.2">
      <c r="A41" t="s">
        <v>13</v>
      </c>
      <c r="B41" s="12">
        <f>C41+5</f>
        <v>30</v>
      </c>
      <c r="C41" s="18">
        <f t="shared" ref="C41:E41" si="29">D41+5</f>
        <v>25</v>
      </c>
      <c r="D41" s="18">
        <f t="shared" si="29"/>
        <v>20</v>
      </c>
      <c r="E41" s="18">
        <f t="shared" si="29"/>
        <v>15</v>
      </c>
      <c r="F41" s="20">
        <f>E38</f>
        <v>10</v>
      </c>
      <c r="G41" s="16">
        <f>F41+2</f>
        <v>12</v>
      </c>
      <c r="H41" s="17">
        <f t="shared" si="11"/>
        <v>14</v>
      </c>
    </row>
    <row r="42" spans="1:11" x14ac:dyDescent="0.2">
      <c r="A42" s="1" t="s">
        <v>14</v>
      </c>
      <c r="B42" s="12">
        <f t="shared" si="14"/>
        <v>54</v>
      </c>
      <c r="C42" s="18">
        <f t="shared" ref="C42:E42" si="30">D42+5</f>
        <v>49</v>
      </c>
      <c r="D42" s="18">
        <f t="shared" si="30"/>
        <v>44</v>
      </c>
      <c r="E42" s="18">
        <f t="shared" si="30"/>
        <v>39</v>
      </c>
      <c r="F42" s="24">
        <f t="shared" ref="F42" si="31">E39</f>
        <v>34</v>
      </c>
      <c r="G42" s="16">
        <f t="shared" ref="G42" si="32">F42+2</f>
        <v>36</v>
      </c>
      <c r="H42" s="17">
        <f t="shared" si="11"/>
        <v>38</v>
      </c>
    </row>
    <row r="43" spans="1:11" ht="13.5" thickBot="1" x14ac:dyDescent="0.25">
      <c r="A43" t="s">
        <v>15</v>
      </c>
      <c r="B43" s="12">
        <f t="shared" si="14"/>
        <v>50</v>
      </c>
      <c r="C43" s="18">
        <f t="shared" ref="C43:E43" si="33">D43+5</f>
        <v>45</v>
      </c>
      <c r="D43" s="18">
        <f t="shared" si="33"/>
        <v>40</v>
      </c>
      <c r="E43" s="18">
        <f t="shared" si="33"/>
        <v>35</v>
      </c>
      <c r="F43" s="25">
        <f t="shared" ref="F43" si="34">E40</f>
        <v>30</v>
      </c>
      <c r="G43" s="16">
        <f t="shared" ref="G43" si="35">F43+2</f>
        <v>32</v>
      </c>
      <c r="H43" s="17">
        <f t="shared" si="11"/>
        <v>34</v>
      </c>
    </row>
    <row r="44" spans="1:11" x14ac:dyDescent="0.2">
      <c r="A44" t="s">
        <v>16</v>
      </c>
      <c r="B44" s="12">
        <f>C44+5</f>
        <v>35</v>
      </c>
      <c r="C44" s="18">
        <f t="shared" ref="C44:F44" si="36">D44+5</f>
        <v>30</v>
      </c>
      <c r="D44" s="18">
        <f t="shared" si="36"/>
        <v>25</v>
      </c>
      <c r="E44" s="18">
        <f t="shared" si="36"/>
        <v>20</v>
      </c>
      <c r="F44" s="18">
        <f t="shared" si="36"/>
        <v>15</v>
      </c>
      <c r="G44" s="20">
        <f>F41</f>
        <v>10</v>
      </c>
      <c r="H44" s="17">
        <f t="shared" si="11"/>
        <v>12</v>
      </c>
    </row>
    <row r="45" spans="1:11" x14ac:dyDescent="0.2">
      <c r="A45" s="1" t="s">
        <v>17</v>
      </c>
      <c r="B45" s="12">
        <f t="shared" si="14"/>
        <v>59</v>
      </c>
      <c r="C45" s="18">
        <f t="shared" ref="C45:F45" si="37">D45+5</f>
        <v>54</v>
      </c>
      <c r="D45" s="18">
        <f t="shared" si="37"/>
        <v>49</v>
      </c>
      <c r="E45" s="18">
        <f t="shared" si="37"/>
        <v>44</v>
      </c>
      <c r="F45" s="18">
        <f t="shared" si="37"/>
        <v>39</v>
      </c>
      <c r="G45" s="24">
        <f t="shared" ref="G45" si="38">F42</f>
        <v>34</v>
      </c>
      <c r="H45" s="17">
        <f t="shared" si="11"/>
        <v>36</v>
      </c>
      <c r="I45" s="6"/>
      <c r="J45" s="6"/>
      <c r="K45" s="6"/>
    </row>
    <row r="46" spans="1:11" ht="13.5" thickBot="1" x14ac:dyDescent="0.25">
      <c r="A46" t="s">
        <v>18</v>
      </c>
      <c r="B46" s="13">
        <f t="shared" si="14"/>
        <v>55</v>
      </c>
      <c r="C46" s="19">
        <f t="shared" ref="C46:F46" si="39">D46+5</f>
        <v>50</v>
      </c>
      <c r="D46" s="19">
        <f t="shared" si="39"/>
        <v>45</v>
      </c>
      <c r="E46" s="19">
        <f t="shared" si="39"/>
        <v>40</v>
      </c>
      <c r="F46" s="19">
        <f t="shared" si="39"/>
        <v>35</v>
      </c>
      <c r="G46" s="25">
        <f t="shared" ref="G46" si="40">F43</f>
        <v>30</v>
      </c>
      <c r="H46" s="23">
        <f t="shared" si="11"/>
        <v>32</v>
      </c>
      <c r="I46" s="6"/>
      <c r="J46" s="6"/>
      <c r="K46" s="6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C030-5E21-4D74-BE08-09EE590EE552}">
  <dimension ref="A2:R46"/>
  <sheetViews>
    <sheetView zoomScale="160" zoomScaleNormal="160" workbookViewId="0">
      <selection activeCell="B23" sqref="B23"/>
    </sheetView>
  </sheetViews>
  <sheetFormatPr defaultRowHeight="12.75" x14ac:dyDescent="0.2"/>
  <cols>
    <col min="1" max="1" width="11.42578125" bestFit="1" customWidth="1"/>
    <col min="12" max="12" width="9.85546875" bestFit="1" customWidth="1"/>
    <col min="15" max="15" width="11.7109375" bestFit="1" customWidth="1"/>
  </cols>
  <sheetData>
    <row r="2" spans="1:18" x14ac:dyDescent="0.2">
      <c r="O2">
        <v>80</v>
      </c>
    </row>
    <row r="3" spans="1:18" ht="13.5" thickBot="1" x14ac:dyDescent="0.25">
      <c r="A3" t="s">
        <v>0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L3" t="s">
        <v>19</v>
      </c>
      <c r="O3" s="21" t="s">
        <v>21</v>
      </c>
      <c r="P3" s="21" t="s">
        <v>22</v>
      </c>
      <c r="Q3" s="21" t="s">
        <v>23</v>
      </c>
    </row>
    <row r="4" spans="1:18" x14ac:dyDescent="0.2">
      <c r="A4" s="22">
        <v>0</v>
      </c>
      <c r="B4" s="2">
        <v>0</v>
      </c>
      <c r="C4" s="3">
        <v>0</v>
      </c>
      <c r="D4" s="3">
        <v>1000</v>
      </c>
      <c r="E4" s="3">
        <v>0</v>
      </c>
      <c r="F4" s="3">
        <v>0</v>
      </c>
      <c r="G4" s="3">
        <v>0</v>
      </c>
      <c r="H4" s="4">
        <v>0</v>
      </c>
      <c r="I4" s="6">
        <f>SUM(B4:H4)</f>
        <v>1000</v>
      </c>
      <c r="K4" s="6">
        <f>I4-J4</f>
        <v>1000</v>
      </c>
      <c r="L4">
        <v>1000</v>
      </c>
      <c r="O4" s="21"/>
      <c r="P4" s="21"/>
      <c r="Q4" s="21"/>
    </row>
    <row r="5" spans="1:18" x14ac:dyDescent="0.2">
      <c r="A5" t="s">
        <v>1</v>
      </c>
      <c r="B5" s="5">
        <v>1000</v>
      </c>
      <c r="C5" s="6">
        <v>416.66666666666663</v>
      </c>
      <c r="D5" s="6">
        <v>216.66666666666666</v>
      </c>
      <c r="E5" s="6">
        <v>950</v>
      </c>
      <c r="F5" s="6">
        <v>0</v>
      </c>
      <c r="G5" s="6">
        <v>0</v>
      </c>
      <c r="H5" s="7">
        <v>0</v>
      </c>
      <c r="I5" s="6">
        <f t="shared" ref="I5:I22" si="0">SUM(B5:H5)</f>
        <v>2583.333333333333</v>
      </c>
      <c r="J5" s="6">
        <f>40*O5</f>
        <v>2583.333333333333</v>
      </c>
      <c r="K5" s="6">
        <f>I5-J5</f>
        <v>0</v>
      </c>
      <c r="L5">
        <v>0</v>
      </c>
      <c r="N5">
        <v>1</v>
      </c>
      <c r="O5">
        <f>O2-Q5+P5</f>
        <v>64.583333333333329</v>
      </c>
      <c r="P5">
        <v>0</v>
      </c>
      <c r="Q5">
        <v>15.416666666666668</v>
      </c>
    </row>
    <row r="6" spans="1:18" x14ac:dyDescent="0.2">
      <c r="A6" s="1" t="s">
        <v>2</v>
      </c>
      <c r="B6" s="5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  <c r="I6" s="6">
        <f t="shared" si="0"/>
        <v>0</v>
      </c>
      <c r="J6" s="6">
        <f>2.5*O5</f>
        <v>161.45833333333331</v>
      </c>
      <c r="K6" s="6">
        <f t="shared" ref="K6:K22" si="1">I6-J6</f>
        <v>-161.45833333333331</v>
      </c>
      <c r="L6">
        <v>0</v>
      </c>
      <c r="N6">
        <v>2</v>
      </c>
      <c r="O6">
        <f>O5-Q6+P6</f>
        <v>64.583333333333329</v>
      </c>
      <c r="P6">
        <v>0</v>
      </c>
      <c r="Q6">
        <v>0</v>
      </c>
    </row>
    <row r="7" spans="1:18" x14ac:dyDescent="0.2">
      <c r="A7" t="s">
        <v>3</v>
      </c>
      <c r="B7" s="5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7">
        <v>0</v>
      </c>
      <c r="I7" s="6">
        <f t="shared" si="0"/>
        <v>0</v>
      </c>
      <c r="J7" s="6"/>
      <c r="K7" s="6">
        <f t="shared" si="1"/>
        <v>0</v>
      </c>
      <c r="L7">
        <v>2000</v>
      </c>
      <c r="N7">
        <v>3</v>
      </c>
      <c r="O7">
        <f>O6-Q7+P7</f>
        <v>64.583333333333329</v>
      </c>
      <c r="P7">
        <v>0</v>
      </c>
      <c r="Q7">
        <v>0</v>
      </c>
    </row>
    <row r="8" spans="1:18" x14ac:dyDescent="0.2">
      <c r="A8" t="s">
        <v>4</v>
      </c>
      <c r="B8" s="5">
        <v>0</v>
      </c>
      <c r="C8" s="6">
        <v>2583.3333333333335</v>
      </c>
      <c r="D8" s="6">
        <v>0</v>
      </c>
      <c r="E8" s="6">
        <v>0</v>
      </c>
      <c r="F8" s="6">
        <v>0</v>
      </c>
      <c r="G8" s="6">
        <v>0</v>
      </c>
      <c r="H8" s="7">
        <v>0</v>
      </c>
      <c r="I8" s="6">
        <f t="shared" si="0"/>
        <v>2583.3333333333335</v>
      </c>
      <c r="J8" s="6">
        <f>40*O6</f>
        <v>2583.333333333333</v>
      </c>
      <c r="K8" s="6">
        <f t="shared" si="1"/>
        <v>0</v>
      </c>
      <c r="L8">
        <v>0</v>
      </c>
      <c r="N8">
        <v>4</v>
      </c>
      <c r="O8">
        <f t="shared" ref="O8:O10" si="2">O7-Q8+P8</f>
        <v>64.583333333333329</v>
      </c>
      <c r="P8">
        <v>0</v>
      </c>
      <c r="Q8">
        <v>0</v>
      </c>
    </row>
    <row r="9" spans="1:18" x14ac:dyDescent="0.2">
      <c r="A9" s="1" t="s">
        <v>5</v>
      </c>
      <c r="B9" s="5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7">
        <v>0</v>
      </c>
      <c r="I9" s="6">
        <f t="shared" si="0"/>
        <v>0</v>
      </c>
      <c r="J9" s="6">
        <f>2.5*O6</f>
        <v>161.45833333333331</v>
      </c>
      <c r="K9" s="6">
        <f t="shared" si="1"/>
        <v>-161.45833333333331</v>
      </c>
      <c r="L9">
        <v>0</v>
      </c>
      <c r="N9">
        <v>5</v>
      </c>
      <c r="O9">
        <f t="shared" si="2"/>
        <v>64.583333333333329</v>
      </c>
      <c r="P9">
        <v>0</v>
      </c>
      <c r="Q9">
        <v>0</v>
      </c>
    </row>
    <row r="10" spans="1:18" x14ac:dyDescent="0.2">
      <c r="A10" t="s">
        <v>6</v>
      </c>
      <c r="B10" s="5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v>0</v>
      </c>
      <c r="I10" s="6">
        <f t="shared" si="0"/>
        <v>0</v>
      </c>
      <c r="J10" s="6"/>
      <c r="K10" s="6">
        <f t="shared" si="1"/>
        <v>0</v>
      </c>
      <c r="L10">
        <v>2000</v>
      </c>
      <c r="N10">
        <v>6</v>
      </c>
      <c r="O10">
        <f t="shared" si="2"/>
        <v>64.583333333333329</v>
      </c>
      <c r="P10">
        <v>0</v>
      </c>
      <c r="Q10">
        <v>0</v>
      </c>
    </row>
    <row r="11" spans="1:18" x14ac:dyDescent="0.2">
      <c r="A11" t="s">
        <v>7</v>
      </c>
      <c r="B11" s="5">
        <v>0</v>
      </c>
      <c r="C11" s="6">
        <v>0</v>
      </c>
      <c r="D11" s="6">
        <v>2583.3333333333335</v>
      </c>
      <c r="E11" s="6">
        <v>0</v>
      </c>
      <c r="F11" s="6">
        <v>0</v>
      </c>
      <c r="G11" s="6">
        <v>0</v>
      </c>
      <c r="H11" s="7">
        <v>0</v>
      </c>
      <c r="I11" s="6">
        <f t="shared" si="0"/>
        <v>2583.3333333333335</v>
      </c>
      <c r="J11" s="6">
        <f>40*O7</f>
        <v>2583.333333333333</v>
      </c>
      <c r="K11" s="6">
        <f t="shared" si="1"/>
        <v>0</v>
      </c>
      <c r="L11">
        <v>0</v>
      </c>
      <c r="O11" s="21">
        <f>SUM(O5:O10)</f>
        <v>387.49999999999994</v>
      </c>
      <c r="P11" s="21">
        <f t="shared" ref="P11:Q11" si="3">SUM(P5:P10)</f>
        <v>0</v>
      </c>
      <c r="Q11" s="21">
        <f t="shared" si="3"/>
        <v>15.416666666666668</v>
      </c>
      <c r="R11" s="21"/>
    </row>
    <row r="12" spans="1:18" x14ac:dyDescent="0.2">
      <c r="A12" s="1" t="s">
        <v>8</v>
      </c>
      <c r="B12" s="5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7">
        <v>0</v>
      </c>
      <c r="I12" s="6">
        <f t="shared" si="0"/>
        <v>0</v>
      </c>
      <c r="J12" s="6">
        <f>2.5*O7</f>
        <v>161.45833333333331</v>
      </c>
      <c r="K12" s="6">
        <f>I12-J12</f>
        <v>-161.45833333333331</v>
      </c>
      <c r="L12">
        <v>0</v>
      </c>
      <c r="O12" s="21">
        <v>640</v>
      </c>
      <c r="P12">
        <v>300</v>
      </c>
      <c r="Q12">
        <v>500</v>
      </c>
    </row>
    <row r="13" spans="1:18" x14ac:dyDescent="0.2">
      <c r="A13" t="s">
        <v>9</v>
      </c>
      <c r="B13" s="5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7">
        <v>0</v>
      </c>
      <c r="I13" s="6">
        <f t="shared" si="0"/>
        <v>0</v>
      </c>
      <c r="J13" s="6"/>
      <c r="K13" s="6">
        <f t="shared" si="1"/>
        <v>0</v>
      </c>
      <c r="L13">
        <v>2000</v>
      </c>
    </row>
    <row r="14" spans="1:18" x14ac:dyDescent="0.2">
      <c r="A14" t="s">
        <v>10</v>
      </c>
      <c r="B14" s="5">
        <v>0</v>
      </c>
      <c r="C14" s="6">
        <v>0</v>
      </c>
      <c r="D14" s="6">
        <v>0</v>
      </c>
      <c r="E14" s="6">
        <v>2583.3333333333335</v>
      </c>
      <c r="F14" s="6">
        <v>0</v>
      </c>
      <c r="G14" s="6">
        <v>0</v>
      </c>
      <c r="H14" s="7">
        <v>0</v>
      </c>
      <c r="I14" s="6">
        <f t="shared" si="0"/>
        <v>2583.3333333333335</v>
      </c>
      <c r="J14" s="6">
        <f>40*O8</f>
        <v>2583.333333333333</v>
      </c>
      <c r="K14" s="6">
        <f t="shared" si="1"/>
        <v>0</v>
      </c>
      <c r="L14">
        <v>0</v>
      </c>
      <c r="Q14">
        <f>SUMPRODUCT(O11:Q11,O12:Q12)</f>
        <v>255708.33333333331</v>
      </c>
    </row>
    <row r="15" spans="1:18" x14ac:dyDescent="0.2">
      <c r="A15" s="1" t="s">
        <v>11</v>
      </c>
      <c r="B15" s="5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  <c r="I15" s="6">
        <f t="shared" si="0"/>
        <v>0</v>
      </c>
      <c r="J15" s="6">
        <f>2.5*O8</f>
        <v>161.45833333333331</v>
      </c>
      <c r="K15" s="6">
        <f t="shared" si="1"/>
        <v>-161.45833333333331</v>
      </c>
      <c r="L15">
        <v>0</v>
      </c>
      <c r="Q15">
        <f>SUMPRODUCT(B4:H22,B28:H46)</f>
        <v>177150</v>
      </c>
    </row>
    <row r="16" spans="1:18" x14ac:dyDescent="0.2">
      <c r="A16" t="s">
        <v>12</v>
      </c>
      <c r="B16" s="5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  <c r="I16" s="6">
        <f t="shared" si="0"/>
        <v>0</v>
      </c>
      <c r="J16" s="6"/>
      <c r="K16" s="6">
        <f t="shared" si="1"/>
        <v>0</v>
      </c>
      <c r="L16">
        <v>2000</v>
      </c>
      <c r="Q16">
        <f>SUM(Q14:Q15)</f>
        <v>432858.33333333331</v>
      </c>
    </row>
    <row r="17" spans="1:12" x14ac:dyDescent="0.2">
      <c r="A17" t="s">
        <v>13</v>
      </c>
      <c r="B17" s="5">
        <v>0</v>
      </c>
      <c r="C17" s="6">
        <v>0</v>
      </c>
      <c r="D17" s="6">
        <v>0</v>
      </c>
      <c r="E17" s="6">
        <v>1266.6666666666667</v>
      </c>
      <c r="F17" s="6">
        <v>1316.6666666666667</v>
      </c>
      <c r="G17" s="6">
        <v>0</v>
      </c>
      <c r="H17" s="7">
        <v>0</v>
      </c>
      <c r="I17" s="6">
        <f t="shared" si="0"/>
        <v>2583.3333333333335</v>
      </c>
      <c r="J17" s="6">
        <f>40*O9</f>
        <v>2583.333333333333</v>
      </c>
      <c r="K17" s="6">
        <f t="shared" si="1"/>
        <v>0</v>
      </c>
      <c r="L17">
        <v>0</v>
      </c>
    </row>
    <row r="18" spans="1:12" x14ac:dyDescent="0.2">
      <c r="A18" s="1" t="s">
        <v>14</v>
      </c>
      <c r="B18" s="5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7">
        <v>0</v>
      </c>
      <c r="I18" s="6">
        <f t="shared" si="0"/>
        <v>0</v>
      </c>
      <c r="J18" s="6">
        <f>2.5*O9</f>
        <v>161.45833333333331</v>
      </c>
      <c r="K18" s="6">
        <f t="shared" si="1"/>
        <v>-161.45833333333331</v>
      </c>
      <c r="L18">
        <v>0</v>
      </c>
    </row>
    <row r="19" spans="1:12" x14ac:dyDescent="0.2">
      <c r="A19" t="s">
        <v>15</v>
      </c>
      <c r="B19" s="5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  <c r="I19" s="6">
        <f t="shared" si="0"/>
        <v>0</v>
      </c>
      <c r="J19" s="6"/>
      <c r="K19" s="6">
        <f t="shared" si="1"/>
        <v>0</v>
      </c>
      <c r="L19">
        <v>2000</v>
      </c>
    </row>
    <row r="20" spans="1:12" x14ac:dyDescent="0.2">
      <c r="A20" t="s">
        <v>16</v>
      </c>
      <c r="B20" s="5">
        <v>0</v>
      </c>
      <c r="C20" s="6">
        <v>0</v>
      </c>
      <c r="D20" s="6">
        <v>0</v>
      </c>
      <c r="E20" s="6">
        <v>0</v>
      </c>
      <c r="F20" s="6">
        <v>683.33333333333337</v>
      </c>
      <c r="G20" s="6">
        <v>1400</v>
      </c>
      <c r="H20" s="7">
        <v>500</v>
      </c>
      <c r="I20" s="6">
        <f t="shared" si="0"/>
        <v>2583.3333333333335</v>
      </c>
      <c r="J20" s="6">
        <f>40*O10</f>
        <v>2583.333333333333</v>
      </c>
      <c r="K20" s="6">
        <f t="shared" si="1"/>
        <v>0</v>
      </c>
      <c r="L20">
        <v>0</v>
      </c>
    </row>
    <row r="21" spans="1:12" x14ac:dyDescent="0.2">
      <c r="A21" s="1" t="s">
        <v>17</v>
      </c>
      <c r="B21" s="5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7">
        <v>0</v>
      </c>
      <c r="I21" s="6">
        <f t="shared" si="0"/>
        <v>0</v>
      </c>
      <c r="J21" s="6">
        <f>2.5*O10</f>
        <v>161.45833333333331</v>
      </c>
      <c r="K21" s="6">
        <f t="shared" si="1"/>
        <v>-161.45833333333331</v>
      </c>
      <c r="L21">
        <v>0</v>
      </c>
    </row>
    <row r="22" spans="1:12" ht="13.5" thickBot="1" x14ac:dyDescent="0.25">
      <c r="A22" t="s">
        <v>18</v>
      </c>
      <c r="B22" s="8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10">
        <v>0</v>
      </c>
      <c r="I22" s="6">
        <f t="shared" si="0"/>
        <v>0</v>
      </c>
      <c r="J22" s="6"/>
      <c r="K22" s="6">
        <f t="shared" si="1"/>
        <v>0</v>
      </c>
      <c r="L22">
        <v>2000</v>
      </c>
    </row>
    <row r="23" spans="1:12" x14ac:dyDescent="0.2">
      <c r="B23" s="6">
        <f>SUM(B4:B22)</f>
        <v>1000</v>
      </c>
      <c r="C23" s="6">
        <f t="shared" ref="C23:H23" si="4">SUM(C4:C22)</f>
        <v>3000</v>
      </c>
      <c r="D23" s="6">
        <f t="shared" si="4"/>
        <v>3800</v>
      </c>
      <c r="E23" s="6">
        <f t="shared" si="4"/>
        <v>4800</v>
      </c>
      <c r="F23" s="6">
        <f t="shared" si="4"/>
        <v>2000</v>
      </c>
      <c r="G23" s="6">
        <f t="shared" si="4"/>
        <v>1400</v>
      </c>
      <c r="H23" s="6">
        <f t="shared" si="4"/>
        <v>500</v>
      </c>
      <c r="I23" s="6"/>
      <c r="J23" s="6"/>
      <c r="K23" s="6"/>
    </row>
    <row r="24" spans="1:12" x14ac:dyDescent="0.2">
      <c r="B24">
        <v>1000</v>
      </c>
      <c r="C24">
        <v>3000</v>
      </c>
      <c r="D24">
        <v>3800</v>
      </c>
      <c r="E24">
        <v>4800</v>
      </c>
      <c r="F24">
        <v>2000</v>
      </c>
      <c r="G24">
        <v>1400</v>
      </c>
      <c r="H24">
        <v>500</v>
      </c>
    </row>
    <row r="27" spans="1:12" ht="13.5" thickBot="1" x14ac:dyDescent="0.25">
      <c r="A27" t="s">
        <v>0</v>
      </c>
      <c r="B27">
        <v>1</v>
      </c>
      <c r="C27">
        <v>2</v>
      </c>
      <c r="D27">
        <v>3</v>
      </c>
      <c r="E27">
        <v>4</v>
      </c>
      <c r="F27">
        <v>5</v>
      </c>
      <c r="G27">
        <v>6</v>
      </c>
      <c r="H27">
        <v>7</v>
      </c>
    </row>
    <row r="28" spans="1:12" ht="13.5" thickBot="1" x14ac:dyDescent="0.25">
      <c r="A28">
        <v>0</v>
      </c>
      <c r="B28" s="2">
        <v>0</v>
      </c>
      <c r="C28" s="14">
        <f>B28+2</f>
        <v>2</v>
      </c>
      <c r="D28" s="14">
        <f t="shared" ref="D28:H43" si="5">C28+2</f>
        <v>4</v>
      </c>
      <c r="E28" s="14">
        <f t="shared" si="5"/>
        <v>6</v>
      </c>
      <c r="F28" s="14">
        <f t="shared" si="5"/>
        <v>8</v>
      </c>
      <c r="G28" s="14">
        <f t="shared" si="5"/>
        <v>10</v>
      </c>
      <c r="H28" s="15">
        <f t="shared" si="5"/>
        <v>12</v>
      </c>
    </row>
    <row r="29" spans="1:12" x14ac:dyDescent="0.2">
      <c r="A29" t="s">
        <v>1</v>
      </c>
      <c r="B29" s="20">
        <v>10</v>
      </c>
      <c r="C29" s="16">
        <f>B29+2</f>
        <v>12</v>
      </c>
      <c r="D29" s="16">
        <f t="shared" si="5"/>
        <v>14</v>
      </c>
      <c r="E29" s="16">
        <f t="shared" si="5"/>
        <v>16</v>
      </c>
      <c r="F29" s="16">
        <f t="shared" si="5"/>
        <v>18</v>
      </c>
      <c r="G29" s="16">
        <f t="shared" si="5"/>
        <v>20</v>
      </c>
      <c r="H29" s="17">
        <f t="shared" si="5"/>
        <v>22</v>
      </c>
      <c r="I29" s="6"/>
      <c r="J29" s="6"/>
      <c r="K29" s="6"/>
    </row>
    <row r="30" spans="1:12" x14ac:dyDescent="0.2">
      <c r="A30" s="1" t="s">
        <v>2</v>
      </c>
      <c r="B30" s="24">
        <f>10+24</f>
        <v>34</v>
      </c>
      <c r="C30" s="16">
        <f t="shared" ref="C30:G32" si="6">B30+2</f>
        <v>36</v>
      </c>
      <c r="D30" s="16">
        <f t="shared" si="6"/>
        <v>38</v>
      </c>
      <c r="E30" s="16">
        <f t="shared" si="6"/>
        <v>40</v>
      </c>
      <c r="F30" s="16">
        <f t="shared" si="6"/>
        <v>42</v>
      </c>
      <c r="G30" s="16">
        <f t="shared" si="6"/>
        <v>44</v>
      </c>
      <c r="H30" s="17">
        <f t="shared" si="5"/>
        <v>46</v>
      </c>
      <c r="I30" s="6"/>
      <c r="J30" s="6"/>
      <c r="K30" s="6"/>
    </row>
    <row r="31" spans="1:12" ht="13.5" thickBot="1" x14ac:dyDescent="0.25">
      <c r="A31" t="s">
        <v>3</v>
      </c>
      <c r="B31" s="25">
        <v>30</v>
      </c>
      <c r="C31" s="16">
        <f t="shared" si="6"/>
        <v>32</v>
      </c>
      <c r="D31" s="16">
        <f t="shared" si="6"/>
        <v>34</v>
      </c>
      <c r="E31" s="16">
        <f t="shared" si="6"/>
        <v>36</v>
      </c>
      <c r="F31" s="16">
        <f t="shared" si="6"/>
        <v>38</v>
      </c>
      <c r="G31" s="16">
        <f t="shared" si="6"/>
        <v>40</v>
      </c>
      <c r="H31" s="17">
        <f t="shared" si="5"/>
        <v>42</v>
      </c>
      <c r="I31" s="6"/>
      <c r="J31" s="6"/>
      <c r="K31" s="6"/>
    </row>
    <row r="32" spans="1:12" x14ac:dyDescent="0.2">
      <c r="A32" t="s">
        <v>4</v>
      </c>
      <c r="B32" s="12">
        <f>C32+5</f>
        <v>15</v>
      </c>
      <c r="C32" s="20">
        <f>B29</f>
        <v>10</v>
      </c>
      <c r="D32" s="16">
        <f>C32+2</f>
        <v>12</v>
      </c>
      <c r="E32" s="16">
        <f t="shared" si="6"/>
        <v>14</v>
      </c>
      <c r="F32" s="16">
        <f t="shared" si="6"/>
        <v>16</v>
      </c>
      <c r="G32" s="16">
        <f t="shared" si="6"/>
        <v>18</v>
      </c>
      <c r="H32" s="17">
        <f t="shared" si="5"/>
        <v>20</v>
      </c>
      <c r="I32" s="6"/>
      <c r="J32" s="6"/>
      <c r="K32" s="6"/>
    </row>
    <row r="33" spans="1:11" x14ac:dyDescent="0.2">
      <c r="A33" s="1" t="s">
        <v>5</v>
      </c>
      <c r="B33" s="12">
        <f t="shared" ref="B33:F46" si="7">C33+5</f>
        <v>39</v>
      </c>
      <c r="C33" s="24">
        <f t="shared" ref="C33:D37" si="8">B30</f>
        <v>34</v>
      </c>
      <c r="D33" s="16">
        <f t="shared" ref="D33:G35" si="9">C33+2</f>
        <v>36</v>
      </c>
      <c r="E33" s="16">
        <f t="shared" si="9"/>
        <v>38</v>
      </c>
      <c r="F33" s="16">
        <f t="shared" si="9"/>
        <v>40</v>
      </c>
      <c r="G33" s="16">
        <f t="shared" si="9"/>
        <v>42</v>
      </c>
      <c r="H33" s="17">
        <f t="shared" si="5"/>
        <v>44</v>
      </c>
      <c r="I33" s="6"/>
      <c r="J33" s="6"/>
      <c r="K33" s="6"/>
    </row>
    <row r="34" spans="1:11" ht="13.5" thickBot="1" x14ac:dyDescent="0.25">
      <c r="A34" t="s">
        <v>6</v>
      </c>
      <c r="B34" s="12">
        <f t="shared" si="7"/>
        <v>35</v>
      </c>
      <c r="C34" s="25">
        <f t="shared" si="8"/>
        <v>30</v>
      </c>
      <c r="D34" s="16">
        <f t="shared" si="9"/>
        <v>32</v>
      </c>
      <c r="E34" s="16">
        <f t="shared" si="9"/>
        <v>34</v>
      </c>
      <c r="F34" s="16">
        <f t="shared" si="9"/>
        <v>36</v>
      </c>
      <c r="G34" s="16">
        <f t="shared" si="9"/>
        <v>38</v>
      </c>
      <c r="H34" s="17">
        <f t="shared" si="5"/>
        <v>40</v>
      </c>
      <c r="I34" s="6"/>
      <c r="J34" s="6"/>
      <c r="K34" s="6"/>
    </row>
    <row r="35" spans="1:11" x14ac:dyDescent="0.2">
      <c r="A35" t="s">
        <v>7</v>
      </c>
      <c r="B35" s="12">
        <f>C35+5</f>
        <v>20</v>
      </c>
      <c r="C35" s="18">
        <f>D35+5</f>
        <v>15</v>
      </c>
      <c r="D35" s="20">
        <f>C32</f>
        <v>10</v>
      </c>
      <c r="E35" s="16">
        <f>D35+2</f>
        <v>12</v>
      </c>
      <c r="F35" s="16">
        <f t="shared" si="9"/>
        <v>14</v>
      </c>
      <c r="G35" s="16">
        <f t="shared" si="9"/>
        <v>16</v>
      </c>
      <c r="H35" s="17">
        <f t="shared" si="5"/>
        <v>18</v>
      </c>
      <c r="I35" s="6"/>
      <c r="J35" s="6"/>
      <c r="K35" s="6"/>
    </row>
    <row r="36" spans="1:11" x14ac:dyDescent="0.2">
      <c r="A36" s="1" t="s">
        <v>8</v>
      </c>
      <c r="B36" s="12">
        <f t="shared" si="7"/>
        <v>44</v>
      </c>
      <c r="C36" s="18">
        <f t="shared" si="7"/>
        <v>39</v>
      </c>
      <c r="D36" s="24">
        <f t="shared" si="8"/>
        <v>34</v>
      </c>
      <c r="E36" s="16">
        <f t="shared" ref="E36:G38" si="10">D36+2</f>
        <v>36</v>
      </c>
      <c r="F36" s="16">
        <f t="shared" si="10"/>
        <v>38</v>
      </c>
      <c r="G36" s="16">
        <f t="shared" si="10"/>
        <v>40</v>
      </c>
      <c r="H36" s="17">
        <f t="shared" si="5"/>
        <v>42</v>
      </c>
      <c r="I36" s="6"/>
      <c r="J36" s="6"/>
      <c r="K36" s="6"/>
    </row>
    <row r="37" spans="1:11" ht="13.5" thickBot="1" x14ac:dyDescent="0.25">
      <c r="A37" t="s">
        <v>9</v>
      </c>
      <c r="B37" s="12">
        <f t="shared" si="7"/>
        <v>40</v>
      </c>
      <c r="C37" s="18">
        <f t="shared" si="7"/>
        <v>35</v>
      </c>
      <c r="D37" s="25">
        <f t="shared" si="8"/>
        <v>30</v>
      </c>
      <c r="E37" s="16">
        <f t="shared" si="10"/>
        <v>32</v>
      </c>
      <c r="F37" s="16">
        <f t="shared" si="10"/>
        <v>34</v>
      </c>
      <c r="G37" s="16">
        <f t="shared" si="10"/>
        <v>36</v>
      </c>
      <c r="H37" s="17">
        <f t="shared" si="5"/>
        <v>38</v>
      </c>
    </row>
    <row r="38" spans="1:11" x14ac:dyDescent="0.2">
      <c r="A38" t="s">
        <v>10</v>
      </c>
      <c r="B38" s="12">
        <f>C38+5</f>
        <v>25</v>
      </c>
      <c r="C38" s="18">
        <f t="shared" si="7"/>
        <v>20</v>
      </c>
      <c r="D38" s="18">
        <f>E38+5</f>
        <v>15</v>
      </c>
      <c r="E38" s="20">
        <f>D35</f>
        <v>10</v>
      </c>
      <c r="F38" s="16">
        <f>E38+2</f>
        <v>12</v>
      </c>
      <c r="G38" s="16">
        <f t="shared" si="10"/>
        <v>14</v>
      </c>
      <c r="H38" s="17">
        <f t="shared" si="5"/>
        <v>16</v>
      </c>
    </row>
    <row r="39" spans="1:11" x14ac:dyDescent="0.2">
      <c r="A39" s="1" t="s">
        <v>11</v>
      </c>
      <c r="B39" s="12">
        <f t="shared" si="7"/>
        <v>49</v>
      </c>
      <c r="C39" s="18">
        <f t="shared" si="7"/>
        <v>44</v>
      </c>
      <c r="D39" s="18">
        <f t="shared" si="7"/>
        <v>39</v>
      </c>
      <c r="E39" s="24">
        <f t="shared" ref="E39:E40" si="11">D36</f>
        <v>34</v>
      </c>
      <c r="F39" s="16">
        <f t="shared" ref="F39:G40" si="12">E39+2</f>
        <v>36</v>
      </c>
      <c r="G39" s="16">
        <f t="shared" si="12"/>
        <v>38</v>
      </c>
      <c r="H39" s="17">
        <f t="shared" si="5"/>
        <v>40</v>
      </c>
    </row>
    <row r="40" spans="1:11" ht="13.5" thickBot="1" x14ac:dyDescent="0.25">
      <c r="A40" t="s">
        <v>12</v>
      </c>
      <c r="B40" s="12">
        <f t="shared" si="7"/>
        <v>45</v>
      </c>
      <c r="C40" s="18">
        <f t="shared" si="7"/>
        <v>40</v>
      </c>
      <c r="D40" s="18">
        <f t="shared" si="7"/>
        <v>35</v>
      </c>
      <c r="E40" s="25">
        <f t="shared" si="11"/>
        <v>30</v>
      </c>
      <c r="F40" s="16">
        <f t="shared" si="12"/>
        <v>32</v>
      </c>
      <c r="G40" s="16">
        <f t="shared" si="12"/>
        <v>34</v>
      </c>
      <c r="H40" s="17">
        <f t="shared" si="5"/>
        <v>36</v>
      </c>
    </row>
    <row r="41" spans="1:11" x14ac:dyDescent="0.2">
      <c r="A41" t="s">
        <v>13</v>
      </c>
      <c r="B41" s="12">
        <f>C41+5</f>
        <v>30</v>
      </c>
      <c r="C41" s="18">
        <f t="shared" si="7"/>
        <v>25</v>
      </c>
      <c r="D41" s="18">
        <f t="shared" si="7"/>
        <v>20</v>
      </c>
      <c r="E41" s="18">
        <f t="shared" si="7"/>
        <v>15</v>
      </c>
      <c r="F41" s="20">
        <f>E38</f>
        <v>10</v>
      </c>
      <c r="G41" s="16">
        <f>F41+2</f>
        <v>12</v>
      </c>
      <c r="H41" s="17">
        <f t="shared" si="5"/>
        <v>14</v>
      </c>
    </row>
    <row r="42" spans="1:11" x14ac:dyDescent="0.2">
      <c r="A42" s="1" t="s">
        <v>14</v>
      </c>
      <c r="B42" s="12">
        <f t="shared" si="7"/>
        <v>54</v>
      </c>
      <c r="C42" s="18">
        <f t="shared" si="7"/>
        <v>49</v>
      </c>
      <c r="D42" s="18">
        <f t="shared" si="7"/>
        <v>44</v>
      </c>
      <c r="E42" s="18">
        <f t="shared" si="7"/>
        <v>39</v>
      </c>
      <c r="F42" s="24">
        <f t="shared" ref="F42:F43" si="13">E39</f>
        <v>34</v>
      </c>
      <c r="G42" s="16">
        <f t="shared" ref="G42:G43" si="14">F42+2</f>
        <v>36</v>
      </c>
      <c r="H42" s="17">
        <f t="shared" si="5"/>
        <v>38</v>
      </c>
    </row>
    <row r="43" spans="1:11" ht="13.5" thickBot="1" x14ac:dyDescent="0.25">
      <c r="A43" t="s">
        <v>15</v>
      </c>
      <c r="B43" s="12">
        <f t="shared" si="7"/>
        <v>50</v>
      </c>
      <c r="C43" s="18">
        <f t="shared" si="7"/>
        <v>45</v>
      </c>
      <c r="D43" s="18">
        <f t="shared" si="7"/>
        <v>40</v>
      </c>
      <c r="E43" s="18">
        <f t="shared" si="7"/>
        <v>35</v>
      </c>
      <c r="F43" s="25">
        <f t="shared" si="13"/>
        <v>30</v>
      </c>
      <c r="G43" s="16">
        <f t="shared" si="14"/>
        <v>32</v>
      </c>
      <c r="H43" s="17">
        <f t="shared" si="5"/>
        <v>34</v>
      </c>
    </row>
    <row r="44" spans="1:11" x14ac:dyDescent="0.2">
      <c r="A44" t="s">
        <v>16</v>
      </c>
      <c r="B44" s="12">
        <f>C44+5</f>
        <v>35</v>
      </c>
      <c r="C44" s="18">
        <f t="shared" si="7"/>
        <v>30</v>
      </c>
      <c r="D44" s="18">
        <f t="shared" si="7"/>
        <v>25</v>
      </c>
      <c r="E44" s="18">
        <f t="shared" si="7"/>
        <v>20</v>
      </c>
      <c r="F44" s="18">
        <f t="shared" si="7"/>
        <v>15</v>
      </c>
      <c r="G44" s="20">
        <f>F41</f>
        <v>10</v>
      </c>
      <c r="H44" s="17">
        <f t="shared" ref="H44:H46" si="15">G44+2</f>
        <v>12</v>
      </c>
    </row>
    <row r="45" spans="1:11" x14ac:dyDescent="0.2">
      <c r="A45" s="1" t="s">
        <v>17</v>
      </c>
      <c r="B45" s="12">
        <f t="shared" si="7"/>
        <v>59</v>
      </c>
      <c r="C45" s="18">
        <f t="shared" si="7"/>
        <v>54</v>
      </c>
      <c r="D45" s="18">
        <f t="shared" si="7"/>
        <v>49</v>
      </c>
      <c r="E45" s="18">
        <f t="shared" si="7"/>
        <v>44</v>
      </c>
      <c r="F45" s="18">
        <f t="shared" si="7"/>
        <v>39</v>
      </c>
      <c r="G45" s="24">
        <f t="shared" ref="G45:G46" si="16">F42</f>
        <v>34</v>
      </c>
      <c r="H45" s="17">
        <f t="shared" si="15"/>
        <v>36</v>
      </c>
      <c r="I45" s="6"/>
      <c r="J45" s="6"/>
      <c r="K45" s="6"/>
    </row>
    <row r="46" spans="1:11" ht="13.5" thickBot="1" x14ac:dyDescent="0.25">
      <c r="A46" t="s">
        <v>18</v>
      </c>
      <c r="B46" s="13">
        <f t="shared" si="7"/>
        <v>55</v>
      </c>
      <c r="C46" s="19">
        <f t="shared" si="7"/>
        <v>50</v>
      </c>
      <c r="D46" s="19">
        <f t="shared" si="7"/>
        <v>45</v>
      </c>
      <c r="E46" s="19">
        <f t="shared" si="7"/>
        <v>40</v>
      </c>
      <c r="F46" s="19">
        <f t="shared" si="7"/>
        <v>35</v>
      </c>
      <c r="G46" s="25">
        <f t="shared" si="16"/>
        <v>30</v>
      </c>
      <c r="H46" s="23">
        <f t="shared" si="15"/>
        <v>32</v>
      </c>
      <c r="I46" s="6"/>
      <c r="J46" s="6"/>
      <c r="K46" s="6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A5D23-C132-468E-9CB8-8AFECFB0F121}">
  <dimension ref="A2:R46"/>
  <sheetViews>
    <sheetView zoomScale="96" zoomScaleNormal="96" workbookViewId="0">
      <selection activeCell="X32" sqref="X32"/>
    </sheetView>
  </sheetViews>
  <sheetFormatPr defaultRowHeight="12.75" x14ac:dyDescent="0.2"/>
  <cols>
    <col min="1" max="1" width="11.42578125" bestFit="1" customWidth="1"/>
    <col min="12" max="12" width="9.85546875" bestFit="1" customWidth="1"/>
    <col min="15" max="15" width="11.7109375" bestFit="1" customWidth="1"/>
  </cols>
  <sheetData>
    <row r="2" spans="1:18" x14ac:dyDescent="0.2">
      <c r="O2">
        <v>80</v>
      </c>
    </row>
    <row r="3" spans="1:18" ht="13.5" thickBot="1" x14ac:dyDescent="0.25">
      <c r="A3" t="s">
        <v>0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L3" t="s">
        <v>19</v>
      </c>
      <c r="O3" s="21" t="s">
        <v>21</v>
      </c>
      <c r="P3" s="21" t="s">
        <v>22</v>
      </c>
      <c r="Q3" s="21" t="s">
        <v>23</v>
      </c>
    </row>
    <row r="4" spans="1:18" x14ac:dyDescent="0.2">
      <c r="A4" s="22">
        <v>0</v>
      </c>
      <c r="B4" s="2">
        <v>1000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4">
        <v>0</v>
      </c>
      <c r="I4" s="6">
        <f>SUM(B4:H4)</f>
        <v>1000</v>
      </c>
      <c r="K4" s="6">
        <f>I4-J4</f>
        <v>1000</v>
      </c>
      <c r="L4">
        <v>1000</v>
      </c>
      <c r="O4" s="21"/>
      <c r="P4" s="21"/>
      <c r="Q4" s="21"/>
    </row>
    <row r="5" spans="1:18" x14ac:dyDescent="0.2">
      <c r="A5" t="s">
        <v>1</v>
      </c>
      <c r="B5" s="5">
        <v>600</v>
      </c>
      <c r="C5" s="6">
        <v>440</v>
      </c>
      <c r="D5" s="6">
        <v>460</v>
      </c>
      <c r="E5" s="6">
        <v>1060</v>
      </c>
      <c r="F5" s="6">
        <v>0</v>
      </c>
      <c r="G5" s="6">
        <v>0</v>
      </c>
      <c r="H5" s="7">
        <v>0</v>
      </c>
      <c r="I5" s="6">
        <f>SUM(B5:H5)</f>
        <v>2560</v>
      </c>
      <c r="J5" s="6">
        <f>40*O5</f>
        <v>2560</v>
      </c>
      <c r="K5" s="6">
        <f>I5-J5</f>
        <v>0</v>
      </c>
      <c r="L5">
        <v>0</v>
      </c>
      <c r="N5">
        <v>1</v>
      </c>
      <c r="O5">
        <f>O2-Q5+P5</f>
        <v>64</v>
      </c>
      <c r="P5">
        <v>0</v>
      </c>
      <c r="Q5">
        <v>16</v>
      </c>
    </row>
    <row r="6" spans="1:18" x14ac:dyDescent="0.2">
      <c r="A6" s="1" t="s">
        <v>2</v>
      </c>
      <c r="B6" s="5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  <c r="I6" s="6">
        <f t="shared" ref="I6:I22" si="0">SUM(B6:H6)</f>
        <v>0</v>
      </c>
      <c r="J6" s="6">
        <f>2.5*O5</f>
        <v>160</v>
      </c>
      <c r="K6" s="6">
        <f t="shared" ref="K6:K22" si="1">I6-J6</f>
        <v>-160</v>
      </c>
      <c r="L6">
        <v>0</v>
      </c>
      <c r="N6">
        <v>2</v>
      </c>
      <c r="O6">
        <f>O5-Q6+P6</f>
        <v>64</v>
      </c>
      <c r="P6">
        <v>0</v>
      </c>
      <c r="Q6">
        <v>0</v>
      </c>
    </row>
    <row r="7" spans="1:18" x14ac:dyDescent="0.2">
      <c r="A7" t="s">
        <v>3</v>
      </c>
      <c r="B7" s="5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7">
        <v>0</v>
      </c>
      <c r="I7" s="6">
        <f t="shared" si="0"/>
        <v>0</v>
      </c>
      <c r="J7" s="6"/>
      <c r="K7" s="6">
        <f t="shared" si="1"/>
        <v>0</v>
      </c>
      <c r="L7">
        <v>2000</v>
      </c>
      <c r="N7">
        <v>3</v>
      </c>
      <c r="O7">
        <f>O6-Q7+P7</f>
        <v>68.5</v>
      </c>
      <c r="P7">
        <v>4.5000000000000009</v>
      </c>
      <c r="Q7">
        <v>0</v>
      </c>
    </row>
    <row r="8" spans="1:18" x14ac:dyDescent="0.2">
      <c r="A8" t="s">
        <v>4</v>
      </c>
      <c r="B8" s="5">
        <v>0</v>
      </c>
      <c r="C8" s="6">
        <v>2560</v>
      </c>
      <c r="D8" s="6">
        <v>0</v>
      </c>
      <c r="E8" s="6">
        <v>0</v>
      </c>
      <c r="F8" s="6">
        <v>0</v>
      </c>
      <c r="G8" s="6">
        <v>0</v>
      </c>
      <c r="H8" s="7">
        <v>0</v>
      </c>
      <c r="I8" s="6">
        <f t="shared" si="0"/>
        <v>2560</v>
      </c>
      <c r="J8" s="6">
        <f>40*O6</f>
        <v>2560</v>
      </c>
      <c r="K8" s="6">
        <f t="shared" si="1"/>
        <v>0</v>
      </c>
      <c r="L8">
        <v>0</v>
      </c>
      <c r="N8">
        <v>4</v>
      </c>
      <c r="O8">
        <f t="shared" ref="O8:O10" si="2">O7-Q8+P8</f>
        <v>68.5</v>
      </c>
      <c r="P8">
        <v>0</v>
      </c>
      <c r="Q8">
        <v>0</v>
      </c>
    </row>
    <row r="9" spans="1:18" x14ac:dyDescent="0.2">
      <c r="A9" s="1" t="s">
        <v>5</v>
      </c>
      <c r="B9" s="5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7">
        <v>0</v>
      </c>
      <c r="I9" s="6">
        <f t="shared" si="0"/>
        <v>0</v>
      </c>
      <c r="J9" s="6">
        <f>2.5*O6</f>
        <v>160</v>
      </c>
      <c r="K9" s="6">
        <f t="shared" si="1"/>
        <v>-160</v>
      </c>
      <c r="L9">
        <v>0</v>
      </c>
      <c r="N9">
        <v>5</v>
      </c>
      <c r="O9">
        <f t="shared" si="2"/>
        <v>61.25</v>
      </c>
      <c r="P9">
        <v>0</v>
      </c>
      <c r="Q9">
        <v>7.2500000000000018</v>
      </c>
    </row>
    <row r="10" spans="1:18" x14ac:dyDescent="0.2">
      <c r="A10" t="s">
        <v>6</v>
      </c>
      <c r="B10" s="5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7">
        <v>0</v>
      </c>
      <c r="I10" s="6">
        <f t="shared" si="0"/>
        <v>0</v>
      </c>
      <c r="J10" s="6"/>
      <c r="K10" s="6">
        <f t="shared" si="1"/>
        <v>0</v>
      </c>
      <c r="L10">
        <v>2000</v>
      </c>
      <c r="N10">
        <v>6</v>
      </c>
      <c r="O10">
        <f t="shared" si="2"/>
        <v>61.25</v>
      </c>
      <c r="P10">
        <v>0</v>
      </c>
      <c r="Q10">
        <v>0</v>
      </c>
    </row>
    <row r="11" spans="1:18" x14ac:dyDescent="0.2">
      <c r="A11" t="s">
        <v>7</v>
      </c>
      <c r="B11" s="5">
        <v>0</v>
      </c>
      <c r="C11" s="6">
        <v>0</v>
      </c>
      <c r="D11" s="6">
        <v>2740</v>
      </c>
      <c r="E11" s="6">
        <v>0</v>
      </c>
      <c r="F11" s="6">
        <v>0</v>
      </c>
      <c r="G11" s="6">
        <v>0</v>
      </c>
      <c r="H11" s="7">
        <v>0</v>
      </c>
      <c r="I11" s="6">
        <f t="shared" si="0"/>
        <v>2740</v>
      </c>
      <c r="J11" s="6">
        <f>40*O7</f>
        <v>2740</v>
      </c>
      <c r="K11" s="6">
        <f t="shared" si="1"/>
        <v>0</v>
      </c>
      <c r="L11">
        <v>0</v>
      </c>
      <c r="O11" s="21">
        <f>SUM(O5:O10)</f>
        <v>387.5</v>
      </c>
      <c r="P11" s="21">
        <f t="shared" ref="P11:Q11" si="3">SUM(P5:P10)</f>
        <v>4.5000000000000009</v>
      </c>
      <c r="Q11" s="21">
        <f t="shared" si="3"/>
        <v>23.25</v>
      </c>
      <c r="R11" s="21"/>
    </row>
    <row r="12" spans="1:18" x14ac:dyDescent="0.2">
      <c r="A12" s="1" t="s">
        <v>8</v>
      </c>
      <c r="B12" s="5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7">
        <v>0</v>
      </c>
      <c r="I12" s="6">
        <f t="shared" si="0"/>
        <v>0</v>
      </c>
      <c r="J12" s="6">
        <f>2.5*O7</f>
        <v>171.25</v>
      </c>
      <c r="K12" s="6">
        <f>I12-J12</f>
        <v>-171.25</v>
      </c>
      <c r="L12">
        <v>0</v>
      </c>
      <c r="O12" s="21">
        <v>640</v>
      </c>
      <c r="P12">
        <v>50</v>
      </c>
      <c r="Q12">
        <v>50</v>
      </c>
    </row>
    <row r="13" spans="1:18" x14ac:dyDescent="0.2">
      <c r="A13" t="s">
        <v>9</v>
      </c>
      <c r="B13" s="5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7">
        <v>0</v>
      </c>
      <c r="I13" s="6">
        <f t="shared" si="0"/>
        <v>0</v>
      </c>
      <c r="J13" s="6"/>
      <c r="K13" s="6">
        <f t="shared" si="1"/>
        <v>0</v>
      </c>
      <c r="L13">
        <v>2000</v>
      </c>
    </row>
    <row r="14" spans="1:18" x14ac:dyDescent="0.2">
      <c r="A14" t="s">
        <v>10</v>
      </c>
      <c r="B14" s="5">
        <v>0</v>
      </c>
      <c r="C14" s="6">
        <v>0</v>
      </c>
      <c r="D14" s="6">
        <v>0</v>
      </c>
      <c r="E14" s="6">
        <v>2740</v>
      </c>
      <c r="F14" s="6">
        <v>0</v>
      </c>
      <c r="G14" s="6">
        <v>0</v>
      </c>
      <c r="H14" s="7">
        <v>0</v>
      </c>
      <c r="I14" s="6">
        <f t="shared" si="0"/>
        <v>2740</v>
      </c>
      <c r="J14" s="6">
        <f>40*O8</f>
        <v>2740</v>
      </c>
      <c r="K14" s="6">
        <f t="shared" si="1"/>
        <v>0</v>
      </c>
      <c r="L14">
        <v>0</v>
      </c>
      <c r="Q14">
        <f>SUMPRODUCT(O11:Q11,O12:Q12)</f>
        <v>249387.5</v>
      </c>
    </row>
    <row r="15" spans="1:18" x14ac:dyDescent="0.2">
      <c r="A15" s="1" t="s">
        <v>11</v>
      </c>
      <c r="B15" s="5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  <c r="I15" s="6">
        <f t="shared" si="0"/>
        <v>0</v>
      </c>
      <c r="J15" s="6">
        <f>2.5*O8</f>
        <v>171.25</v>
      </c>
      <c r="K15" s="6">
        <f t="shared" si="1"/>
        <v>-171.25</v>
      </c>
      <c r="L15">
        <v>0</v>
      </c>
      <c r="Q15">
        <f>SUMPRODUCT(B4:H22,B28:H46)</f>
        <v>165580</v>
      </c>
    </row>
    <row r="16" spans="1:18" x14ac:dyDescent="0.2">
      <c r="A16" t="s">
        <v>12</v>
      </c>
      <c r="B16" s="5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  <c r="I16" s="6">
        <f t="shared" si="0"/>
        <v>0</v>
      </c>
      <c r="J16" s="6"/>
      <c r="K16" s="6">
        <f t="shared" si="1"/>
        <v>0</v>
      </c>
      <c r="L16">
        <v>2000</v>
      </c>
      <c r="Q16">
        <f>SUM(Q14:Q15)</f>
        <v>414967.5</v>
      </c>
    </row>
    <row r="17" spans="1:12" x14ac:dyDescent="0.2">
      <c r="A17" t="s">
        <v>13</v>
      </c>
      <c r="B17" s="5">
        <v>0</v>
      </c>
      <c r="C17" s="6">
        <v>0</v>
      </c>
      <c r="D17" s="6">
        <v>0</v>
      </c>
      <c r="E17" s="6">
        <v>0</v>
      </c>
      <c r="F17" s="6">
        <v>2200</v>
      </c>
      <c r="G17" s="6">
        <v>250.00000000000003</v>
      </c>
      <c r="H17" s="7">
        <v>0</v>
      </c>
      <c r="I17" s="6">
        <f t="shared" si="0"/>
        <v>2450</v>
      </c>
      <c r="J17" s="6">
        <f>40*O9</f>
        <v>2450</v>
      </c>
      <c r="K17" s="6">
        <f t="shared" si="1"/>
        <v>0</v>
      </c>
      <c r="L17">
        <v>0</v>
      </c>
    </row>
    <row r="18" spans="1:12" x14ac:dyDescent="0.2">
      <c r="A18" s="1" t="s">
        <v>14</v>
      </c>
      <c r="B18" s="5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7">
        <v>0</v>
      </c>
      <c r="I18" s="6">
        <f t="shared" si="0"/>
        <v>0</v>
      </c>
      <c r="J18" s="6">
        <f>2.5*O9</f>
        <v>153.125</v>
      </c>
      <c r="K18" s="6">
        <f t="shared" si="1"/>
        <v>-153.125</v>
      </c>
      <c r="L18">
        <v>0</v>
      </c>
    </row>
    <row r="19" spans="1:12" x14ac:dyDescent="0.2">
      <c r="A19" t="s">
        <v>15</v>
      </c>
      <c r="B19" s="5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  <c r="I19" s="6">
        <f t="shared" si="0"/>
        <v>0</v>
      </c>
      <c r="J19" s="6"/>
      <c r="K19" s="6">
        <f t="shared" si="1"/>
        <v>0</v>
      </c>
      <c r="L19">
        <v>2000</v>
      </c>
    </row>
    <row r="20" spans="1:12" x14ac:dyDescent="0.2">
      <c r="A20" t="s">
        <v>16</v>
      </c>
      <c r="B20" s="5">
        <v>0</v>
      </c>
      <c r="C20" s="6">
        <v>0</v>
      </c>
      <c r="D20" s="6">
        <v>0</v>
      </c>
      <c r="E20" s="6">
        <v>0</v>
      </c>
      <c r="F20" s="6">
        <v>0</v>
      </c>
      <c r="G20" s="6">
        <v>1950</v>
      </c>
      <c r="H20" s="7">
        <v>500</v>
      </c>
      <c r="I20" s="6">
        <f t="shared" si="0"/>
        <v>2450</v>
      </c>
      <c r="J20" s="6">
        <f>40*O10</f>
        <v>2450</v>
      </c>
      <c r="K20" s="6">
        <f t="shared" si="1"/>
        <v>0</v>
      </c>
      <c r="L20">
        <v>0</v>
      </c>
    </row>
    <row r="21" spans="1:12" x14ac:dyDescent="0.2">
      <c r="A21" s="1" t="s">
        <v>17</v>
      </c>
      <c r="B21" s="5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7">
        <v>0</v>
      </c>
      <c r="I21" s="6">
        <f t="shared" si="0"/>
        <v>0</v>
      </c>
      <c r="J21" s="6">
        <f>2.5*O10</f>
        <v>153.125</v>
      </c>
      <c r="K21" s="6">
        <f t="shared" si="1"/>
        <v>-153.125</v>
      </c>
      <c r="L21">
        <v>0</v>
      </c>
    </row>
    <row r="22" spans="1:12" ht="13.5" thickBot="1" x14ac:dyDescent="0.25">
      <c r="A22" t="s">
        <v>18</v>
      </c>
      <c r="B22" s="8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10">
        <v>0</v>
      </c>
      <c r="I22" s="6">
        <f t="shared" si="0"/>
        <v>0</v>
      </c>
      <c r="J22" s="6"/>
      <c r="K22" s="6">
        <f t="shared" si="1"/>
        <v>0</v>
      </c>
      <c r="L22">
        <v>2000</v>
      </c>
    </row>
    <row r="23" spans="1:12" x14ac:dyDescent="0.2">
      <c r="B23" s="6">
        <f>SUM(B4:B22)</f>
        <v>1600</v>
      </c>
      <c r="C23" s="6">
        <f t="shared" ref="C23:H23" si="4">SUM(C4:C22)</f>
        <v>3000</v>
      </c>
      <c r="D23" s="6">
        <f t="shared" si="4"/>
        <v>3200</v>
      </c>
      <c r="E23" s="6">
        <f t="shared" si="4"/>
        <v>3800</v>
      </c>
      <c r="F23" s="6">
        <f t="shared" si="4"/>
        <v>2200</v>
      </c>
      <c r="G23" s="6">
        <f t="shared" si="4"/>
        <v>2200</v>
      </c>
      <c r="H23" s="6">
        <f t="shared" si="4"/>
        <v>500</v>
      </c>
      <c r="I23" s="6"/>
      <c r="J23" s="6"/>
      <c r="K23" s="6"/>
    </row>
    <row r="24" spans="1:12" x14ac:dyDescent="0.2">
      <c r="B24">
        <v>1600</v>
      </c>
      <c r="C24">
        <v>3000</v>
      </c>
      <c r="D24">
        <v>3200</v>
      </c>
      <c r="E24">
        <v>3800</v>
      </c>
      <c r="F24">
        <v>2200</v>
      </c>
      <c r="G24">
        <v>2200</v>
      </c>
      <c r="H24">
        <v>500</v>
      </c>
    </row>
    <row r="27" spans="1:12" ht="13.5" thickBot="1" x14ac:dyDescent="0.25">
      <c r="A27" t="s">
        <v>0</v>
      </c>
      <c r="B27">
        <v>1</v>
      </c>
      <c r="C27">
        <v>2</v>
      </c>
      <c r="D27">
        <v>3</v>
      </c>
      <c r="E27">
        <v>4</v>
      </c>
      <c r="F27">
        <v>5</v>
      </c>
      <c r="G27">
        <v>6</v>
      </c>
      <c r="H27">
        <v>7</v>
      </c>
    </row>
    <row r="28" spans="1:12" ht="13.5" thickBot="1" x14ac:dyDescent="0.25">
      <c r="A28">
        <v>0</v>
      </c>
      <c r="B28" s="2">
        <v>0</v>
      </c>
      <c r="C28" s="14">
        <f>B28+2</f>
        <v>2</v>
      </c>
      <c r="D28" s="14">
        <f t="shared" ref="D28:H43" si="5">C28+2</f>
        <v>4</v>
      </c>
      <c r="E28" s="14">
        <f t="shared" si="5"/>
        <v>6</v>
      </c>
      <c r="F28" s="14">
        <f t="shared" si="5"/>
        <v>8</v>
      </c>
      <c r="G28" s="14">
        <f t="shared" si="5"/>
        <v>10</v>
      </c>
      <c r="H28" s="15">
        <f t="shared" si="5"/>
        <v>12</v>
      </c>
    </row>
    <row r="29" spans="1:12" x14ac:dyDescent="0.2">
      <c r="A29" t="s">
        <v>1</v>
      </c>
      <c r="B29" s="20">
        <v>10</v>
      </c>
      <c r="C29" s="16">
        <f>B29+2</f>
        <v>12</v>
      </c>
      <c r="D29" s="16">
        <f t="shared" si="5"/>
        <v>14</v>
      </c>
      <c r="E29" s="16">
        <f t="shared" si="5"/>
        <v>16</v>
      </c>
      <c r="F29" s="16">
        <f t="shared" si="5"/>
        <v>18</v>
      </c>
      <c r="G29" s="16">
        <f t="shared" si="5"/>
        <v>20</v>
      </c>
      <c r="H29" s="17">
        <f t="shared" si="5"/>
        <v>22</v>
      </c>
      <c r="I29" s="6"/>
      <c r="J29" s="6"/>
      <c r="K29" s="6"/>
    </row>
    <row r="30" spans="1:12" x14ac:dyDescent="0.2">
      <c r="A30" s="1" t="s">
        <v>2</v>
      </c>
      <c r="B30" s="24">
        <f>10+24</f>
        <v>34</v>
      </c>
      <c r="C30" s="16">
        <f t="shared" ref="C30:G32" si="6">B30+2</f>
        <v>36</v>
      </c>
      <c r="D30" s="16">
        <f t="shared" si="6"/>
        <v>38</v>
      </c>
      <c r="E30" s="16">
        <f t="shared" si="6"/>
        <v>40</v>
      </c>
      <c r="F30" s="16">
        <f t="shared" si="6"/>
        <v>42</v>
      </c>
      <c r="G30" s="16">
        <f t="shared" si="6"/>
        <v>44</v>
      </c>
      <c r="H30" s="17">
        <f t="shared" si="5"/>
        <v>46</v>
      </c>
      <c r="I30" s="6"/>
      <c r="J30" s="6"/>
      <c r="K30" s="6"/>
    </row>
    <row r="31" spans="1:12" ht="13.5" thickBot="1" x14ac:dyDescent="0.25">
      <c r="A31" t="s">
        <v>3</v>
      </c>
      <c r="B31" s="25">
        <v>30</v>
      </c>
      <c r="C31" s="16">
        <f t="shared" si="6"/>
        <v>32</v>
      </c>
      <c r="D31" s="16">
        <f t="shared" si="6"/>
        <v>34</v>
      </c>
      <c r="E31" s="16">
        <f t="shared" si="6"/>
        <v>36</v>
      </c>
      <c r="F31" s="16">
        <f t="shared" si="6"/>
        <v>38</v>
      </c>
      <c r="G31" s="16">
        <f t="shared" si="6"/>
        <v>40</v>
      </c>
      <c r="H31" s="17">
        <f t="shared" si="5"/>
        <v>42</v>
      </c>
      <c r="I31" s="6"/>
      <c r="J31" s="6"/>
      <c r="K31" s="6"/>
    </row>
    <row r="32" spans="1:12" x14ac:dyDescent="0.2">
      <c r="A32" t="s">
        <v>4</v>
      </c>
      <c r="B32" s="12">
        <f>C32+5</f>
        <v>15</v>
      </c>
      <c r="C32" s="20">
        <f>B29</f>
        <v>10</v>
      </c>
      <c r="D32" s="16">
        <f>C32+2</f>
        <v>12</v>
      </c>
      <c r="E32" s="16">
        <f t="shared" si="6"/>
        <v>14</v>
      </c>
      <c r="F32" s="16">
        <f t="shared" si="6"/>
        <v>16</v>
      </c>
      <c r="G32" s="16">
        <f t="shared" si="6"/>
        <v>18</v>
      </c>
      <c r="H32" s="17">
        <f t="shared" si="5"/>
        <v>20</v>
      </c>
      <c r="I32" s="6"/>
      <c r="J32" s="6"/>
      <c r="K32" s="6"/>
    </row>
    <row r="33" spans="1:11" x14ac:dyDescent="0.2">
      <c r="A33" s="1" t="s">
        <v>5</v>
      </c>
      <c r="B33" s="12">
        <f t="shared" ref="B33:F46" si="7">C33+5</f>
        <v>39</v>
      </c>
      <c r="C33" s="24">
        <f t="shared" ref="C33:D37" si="8">B30</f>
        <v>34</v>
      </c>
      <c r="D33" s="16">
        <f t="shared" ref="D33:G35" si="9">C33+2</f>
        <v>36</v>
      </c>
      <c r="E33" s="16">
        <f t="shared" si="9"/>
        <v>38</v>
      </c>
      <c r="F33" s="16">
        <f t="shared" si="9"/>
        <v>40</v>
      </c>
      <c r="G33" s="16">
        <f t="shared" si="9"/>
        <v>42</v>
      </c>
      <c r="H33" s="17">
        <f t="shared" si="5"/>
        <v>44</v>
      </c>
      <c r="I33" s="6"/>
      <c r="J33" s="6"/>
      <c r="K33" s="6"/>
    </row>
    <row r="34" spans="1:11" ht="13.5" thickBot="1" x14ac:dyDescent="0.25">
      <c r="A34" t="s">
        <v>6</v>
      </c>
      <c r="B34" s="12">
        <f t="shared" si="7"/>
        <v>35</v>
      </c>
      <c r="C34" s="25">
        <f t="shared" si="8"/>
        <v>30</v>
      </c>
      <c r="D34" s="16">
        <f t="shared" si="9"/>
        <v>32</v>
      </c>
      <c r="E34" s="16">
        <f t="shared" si="9"/>
        <v>34</v>
      </c>
      <c r="F34" s="16">
        <f t="shared" si="9"/>
        <v>36</v>
      </c>
      <c r="G34" s="16">
        <f t="shared" si="9"/>
        <v>38</v>
      </c>
      <c r="H34" s="17">
        <f t="shared" si="5"/>
        <v>40</v>
      </c>
      <c r="I34" s="6"/>
      <c r="J34" s="6"/>
      <c r="K34" s="6"/>
    </row>
    <row r="35" spans="1:11" x14ac:dyDescent="0.2">
      <c r="A35" t="s">
        <v>7</v>
      </c>
      <c r="B35" s="12">
        <f>C35+5</f>
        <v>20</v>
      </c>
      <c r="C35" s="18">
        <f>D35+5</f>
        <v>15</v>
      </c>
      <c r="D35" s="20">
        <f>C32</f>
        <v>10</v>
      </c>
      <c r="E35" s="16">
        <f>D35+2</f>
        <v>12</v>
      </c>
      <c r="F35" s="16">
        <f t="shared" si="9"/>
        <v>14</v>
      </c>
      <c r="G35" s="16">
        <f t="shared" si="9"/>
        <v>16</v>
      </c>
      <c r="H35" s="17">
        <f t="shared" si="5"/>
        <v>18</v>
      </c>
      <c r="I35" s="6"/>
      <c r="J35" s="6"/>
      <c r="K35" s="6"/>
    </row>
    <row r="36" spans="1:11" x14ac:dyDescent="0.2">
      <c r="A36" s="1" t="s">
        <v>8</v>
      </c>
      <c r="B36" s="12">
        <f t="shared" si="7"/>
        <v>44</v>
      </c>
      <c r="C36" s="18">
        <f t="shared" si="7"/>
        <v>39</v>
      </c>
      <c r="D36" s="24">
        <f t="shared" si="8"/>
        <v>34</v>
      </c>
      <c r="E36" s="16">
        <f t="shared" ref="E36:G38" si="10">D36+2</f>
        <v>36</v>
      </c>
      <c r="F36" s="16">
        <f t="shared" si="10"/>
        <v>38</v>
      </c>
      <c r="G36" s="16">
        <f t="shared" si="10"/>
        <v>40</v>
      </c>
      <c r="H36" s="17">
        <f t="shared" si="5"/>
        <v>42</v>
      </c>
      <c r="I36" s="6"/>
      <c r="J36" s="6"/>
      <c r="K36" s="6"/>
    </row>
    <row r="37" spans="1:11" ht="13.5" thickBot="1" x14ac:dyDescent="0.25">
      <c r="A37" t="s">
        <v>9</v>
      </c>
      <c r="B37" s="12">
        <f t="shared" si="7"/>
        <v>40</v>
      </c>
      <c r="C37" s="18">
        <f t="shared" si="7"/>
        <v>35</v>
      </c>
      <c r="D37" s="25">
        <f t="shared" si="8"/>
        <v>30</v>
      </c>
      <c r="E37" s="16">
        <f t="shared" si="10"/>
        <v>32</v>
      </c>
      <c r="F37" s="16">
        <f t="shared" si="10"/>
        <v>34</v>
      </c>
      <c r="G37" s="16">
        <f t="shared" si="10"/>
        <v>36</v>
      </c>
      <c r="H37" s="17">
        <f t="shared" si="5"/>
        <v>38</v>
      </c>
    </row>
    <row r="38" spans="1:11" x14ac:dyDescent="0.2">
      <c r="A38" t="s">
        <v>10</v>
      </c>
      <c r="B38" s="12">
        <f>C38+5</f>
        <v>25</v>
      </c>
      <c r="C38" s="18">
        <f t="shared" si="7"/>
        <v>20</v>
      </c>
      <c r="D38" s="18">
        <f>E38+5</f>
        <v>15</v>
      </c>
      <c r="E38" s="20">
        <f>D35</f>
        <v>10</v>
      </c>
      <c r="F38" s="16">
        <f>E38+2</f>
        <v>12</v>
      </c>
      <c r="G38" s="16">
        <f t="shared" si="10"/>
        <v>14</v>
      </c>
      <c r="H38" s="17">
        <f t="shared" si="5"/>
        <v>16</v>
      </c>
    </row>
    <row r="39" spans="1:11" x14ac:dyDescent="0.2">
      <c r="A39" s="1" t="s">
        <v>11</v>
      </c>
      <c r="B39" s="12">
        <f t="shared" si="7"/>
        <v>49</v>
      </c>
      <c r="C39" s="18">
        <f t="shared" si="7"/>
        <v>44</v>
      </c>
      <c r="D39" s="18">
        <f t="shared" si="7"/>
        <v>39</v>
      </c>
      <c r="E39" s="24">
        <f t="shared" ref="E39:E40" si="11">D36</f>
        <v>34</v>
      </c>
      <c r="F39" s="16">
        <f t="shared" ref="F39:G40" si="12">E39+2</f>
        <v>36</v>
      </c>
      <c r="G39" s="16">
        <f t="shared" si="12"/>
        <v>38</v>
      </c>
      <c r="H39" s="17">
        <f t="shared" si="5"/>
        <v>40</v>
      </c>
    </row>
    <row r="40" spans="1:11" ht="13.5" thickBot="1" x14ac:dyDescent="0.25">
      <c r="A40" t="s">
        <v>12</v>
      </c>
      <c r="B40" s="12">
        <f t="shared" si="7"/>
        <v>45</v>
      </c>
      <c r="C40" s="18">
        <f t="shared" si="7"/>
        <v>40</v>
      </c>
      <c r="D40" s="18">
        <f t="shared" si="7"/>
        <v>35</v>
      </c>
      <c r="E40" s="25">
        <f t="shared" si="11"/>
        <v>30</v>
      </c>
      <c r="F40" s="16">
        <f t="shared" si="12"/>
        <v>32</v>
      </c>
      <c r="G40" s="16">
        <f t="shared" si="12"/>
        <v>34</v>
      </c>
      <c r="H40" s="17">
        <f t="shared" si="5"/>
        <v>36</v>
      </c>
    </row>
    <row r="41" spans="1:11" x14ac:dyDescent="0.2">
      <c r="A41" t="s">
        <v>13</v>
      </c>
      <c r="B41" s="12">
        <f>C41+5</f>
        <v>30</v>
      </c>
      <c r="C41" s="18">
        <f t="shared" si="7"/>
        <v>25</v>
      </c>
      <c r="D41" s="18">
        <f t="shared" si="7"/>
        <v>20</v>
      </c>
      <c r="E41" s="18">
        <f t="shared" si="7"/>
        <v>15</v>
      </c>
      <c r="F41" s="20">
        <f>E38</f>
        <v>10</v>
      </c>
      <c r="G41" s="16">
        <f>F41+2</f>
        <v>12</v>
      </c>
      <c r="H41" s="17">
        <f t="shared" si="5"/>
        <v>14</v>
      </c>
    </row>
    <row r="42" spans="1:11" x14ac:dyDescent="0.2">
      <c r="A42" s="1" t="s">
        <v>14</v>
      </c>
      <c r="B42" s="12">
        <f t="shared" si="7"/>
        <v>54</v>
      </c>
      <c r="C42" s="18">
        <f t="shared" si="7"/>
        <v>49</v>
      </c>
      <c r="D42" s="18">
        <f t="shared" si="7"/>
        <v>44</v>
      </c>
      <c r="E42" s="18">
        <f t="shared" si="7"/>
        <v>39</v>
      </c>
      <c r="F42" s="24">
        <f t="shared" ref="F42:F43" si="13">E39</f>
        <v>34</v>
      </c>
      <c r="G42" s="16">
        <f t="shared" ref="G42:G43" si="14">F42+2</f>
        <v>36</v>
      </c>
      <c r="H42" s="17">
        <f t="shared" si="5"/>
        <v>38</v>
      </c>
    </row>
    <row r="43" spans="1:11" ht="13.5" thickBot="1" x14ac:dyDescent="0.25">
      <c r="A43" t="s">
        <v>15</v>
      </c>
      <c r="B43" s="12">
        <f t="shared" si="7"/>
        <v>50</v>
      </c>
      <c r="C43" s="18">
        <f t="shared" si="7"/>
        <v>45</v>
      </c>
      <c r="D43" s="18">
        <f t="shared" si="7"/>
        <v>40</v>
      </c>
      <c r="E43" s="18">
        <f t="shared" si="7"/>
        <v>35</v>
      </c>
      <c r="F43" s="25">
        <f t="shared" si="13"/>
        <v>30</v>
      </c>
      <c r="G43" s="16">
        <f t="shared" si="14"/>
        <v>32</v>
      </c>
      <c r="H43" s="17">
        <f t="shared" si="5"/>
        <v>34</v>
      </c>
    </row>
    <row r="44" spans="1:11" x14ac:dyDescent="0.2">
      <c r="A44" t="s">
        <v>16</v>
      </c>
      <c r="B44" s="12">
        <f>C44+5</f>
        <v>35</v>
      </c>
      <c r="C44" s="18">
        <f t="shared" si="7"/>
        <v>30</v>
      </c>
      <c r="D44" s="18">
        <f t="shared" si="7"/>
        <v>25</v>
      </c>
      <c r="E44" s="18">
        <f t="shared" si="7"/>
        <v>20</v>
      </c>
      <c r="F44" s="18">
        <f t="shared" si="7"/>
        <v>15</v>
      </c>
      <c r="G44" s="20">
        <f>F41</f>
        <v>10</v>
      </c>
      <c r="H44" s="17">
        <f t="shared" ref="H44:H46" si="15">G44+2</f>
        <v>12</v>
      </c>
    </row>
    <row r="45" spans="1:11" x14ac:dyDescent="0.2">
      <c r="A45" s="1" t="s">
        <v>17</v>
      </c>
      <c r="B45" s="12">
        <f t="shared" si="7"/>
        <v>59</v>
      </c>
      <c r="C45" s="18">
        <f t="shared" si="7"/>
        <v>54</v>
      </c>
      <c r="D45" s="18">
        <f t="shared" si="7"/>
        <v>49</v>
      </c>
      <c r="E45" s="18">
        <f t="shared" si="7"/>
        <v>44</v>
      </c>
      <c r="F45" s="18">
        <f t="shared" si="7"/>
        <v>39</v>
      </c>
      <c r="G45" s="24">
        <f t="shared" ref="G45:G46" si="16">F42</f>
        <v>34</v>
      </c>
      <c r="H45" s="17">
        <f t="shared" si="15"/>
        <v>36</v>
      </c>
      <c r="I45" s="6"/>
      <c r="J45" s="6"/>
      <c r="K45" s="6"/>
    </row>
    <row r="46" spans="1:11" ht="13.5" thickBot="1" x14ac:dyDescent="0.25">
      <c r="A46" t="s">
        <v>18</v>
      </c>
      <c r="B46" s="13">
        <f t="shared" si="7"/>
        <v>55</v>
      </c>
      <c r="C46" s="19">
        <f t="shared" si="7"/>
        <v>50</v>
      </c>
      <c r="D46" s="19">
        <f t="shared" si="7"/>
        <v>45</v>
      </c>
      <c r="E46" s="19">
        <f t="shared" si="7"/>
        <v>40</v>
      </c>
      <c r="F46" s="19">
        <f t="shared" si="7"/>
        <v>35</v>
      </c>
      <c r="G46" s="25">
        <f t="shared" si="16"/>
        <v>30</v>
      </c>
      <c r="H46" s="23">
        <f t="shared" si="15"/>
        <v>32</v>
      </c>
      <c r="I46" s="6"/>
      <c r="J46" s="6"/>
      <c r="K46" s="6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C4EB8-2393-45D6-B02A-62CD72E8FA18}">
  <sheetPr>
    <pageSetUpPr fitToPage="1"/>
  </sheetPr>
  <dimension ref="A1:P21"/>
  <sheetViews>
    <sheetView showGridLines="0" zoomScale="120" workbookViewId="0">
      <selection activeCell="M6" sqref="M6"/>
    </sheetView>
  </sheetViews>
  <sheetFormatPr defaultRowHeight="12.75" x14ac:dyDescent="0.2"/>
  <cols>
    <col min="1" max="1" width="9.28515625" style="44" bestFit="1" customWidth="1"/>
    <col min="2" max="2" width="8" style="44" bestFit="1" customWidth="1"/>
    <col min="3" max="3" width="10.28515625" style="44" bestFit="1" customWidth="1"/>
    <col min="4" max="4" width="13" style="44" bestFit="1" customWidth="1"/>
    <col min="5" max="5" width="9.7109375" style="44" bestFit="1" customWidth="1"/>
    <col min="6" max="6" width="10" style="44" customWidth="1"/>
    <col min="7" max="7" width="11.7109375" style="44" bestFit="1" customWidth="1"/>
    <col min="8" max="8" width="12.42578125" style="44" bestFit="1" customWidth="1"/>
    <col min="9" max="9" width="11.42578125" style="44" bestFit="1" customWidth="1"/>
    <col min="10" max="10" width="9.28515625" style="44" bestFit="1" customWidth="1"/>
    <col min="11" max="11" width="5.42578125" style="44" hidden="1" customWidth="1"/>
    <col min="12" max="12" width="1" style="44" hidden="1" customWidth="1"/>
    <col min="13" max="13" width="12.140625" style="44" customWidth="1"/>
    <col min="14" max="16384" width="9.140625" style="44"/>
  </cols>
  <sheetData>
    <row r="1" spans="1:16" ht="13.5" thickBot="1" x14ac:dyDescent="0.25">
      <c r="A1" s="43" t="s">
        <v>53</v>
      </c>
    </row>
    <row r="2" spans="1:16" ht="18.75" thickBot="1" x14ac:dyDescent="0.3">
      <c r="A2" s="45"/>
      <c r="B2" s="46" t="s">
        <v>66</v>
      </c>
      <c r="C2" s="46" t="s">
        <v>67</v>
      </c>
      <c r="D2" s="46" t="s">
        <v>68</v>
      </c>
      <c r="E2" s="46" t="s">
        <v>69</v>
      </c>
      <c r="F2" s="46" t="s">
        <v>70</v>
      </c>
      <c r="G2" s="46" t="s">
        <v>71</v>
      </c>
      <c r="H2" s="46" t="s">
        <v>72</v>
      </c>
      <c r="I2" s="47" t="s">
        <v>73</v>
      </c>
      <c r="M2" s="91" t="s">
        <v>74</v>
      </c>
      <c r="N2" s="44" t="s">
        <v>75</v>
      </c>
      <c r="O2" s="44" t="s">
        <v>48</v>
      </c>
      <c r="P2" s="44" t="s">
        <v>49</v>
      </c>
    </row>
    <row r="3" spans="1:16" ht="13.5" thickBot="1" x14ac:dyDescent="0.25">
      <c r="A3" s="48" t="s">
        <v>0</v>
      </c>
      <c r="B3" s="49" t="s">
        <v>52</v>
      </c>
      <c r="C3" s="49" t="s">
        <v>51</v>
      </c>
      <c r="D3" s="49" t="s">
        <v>50</v>
      </c>
      <c r="E3" s="49" t="s">
        <v>49</v>
      </c>
      <c r="F3" s="49" t="s">
        <v>48</v>
      </c>
      <c r="G3" s="49" t="s">
        <v>47</v>
      </c>
      <c r="H3" s="49" t="s">
        <v>25</v>
      </c>
      <c r="I3" s="50" t="s">
        <v>19</v>
      </c>
      <c r="J3" s="51" t="s">
        <v>46</v>
      </c>
      <c r="K3" s="52" t="s">
        <v>76</v>
      </c>
      <c r="M3" s="92"/>
    </row>
    <row r="4" spans="1:16" ht="13.5" thickBot="1" x14ac:dyDescent="0.25">
      <c r="A4" s="53">
        <v>0</v>
      </c>
      <c r="B4" s="54">
        <v>0</v>
      </c>
      <c r="C4" s="54">
        <v>0</v>
      </c>
      <c r="D4" s="54">
        <v>80</v>
      </c>
      <c r="E4" s="54">
        <v>0</v>
      </c>
      <c r="F4" s="54">
        <v>1000</v>
      </c>
      <c r="G4" s="54">
        <v>0</v>
      </c>
      <c r="H4" s="54">
        <v>0</v>
      </c>
      <c r="I4" s="55"/>
      <c r="J4" s="56"/>
      <c r="K4" s="56"/>
      <c r="M4" s="93"/>
    </row>
    <row r="5" spans="1:16" x14ac:dyDescent="0.2">
      <c r="A5" s="53">
        <v>1</v>
      </c>
      <c r="B5" s="57">
        <v>0</v>
      </c>
      <c r="C5" s="57">
        <v>16</v>
      </c>
      <c r="D5" s="58">
        <v>63.999999999999993</v>
      </c>
      <c r="E5" s="57">
        <v>0</v>
      </c>
      <c r="F5" s="58">
        <v>1959.9999999999998</v>
      </c>
      <c r="G5" s="58">
        <v>0</v>
      </c>
      <c r="H5" s="57">
        <v>0</v>
      </c>
      <c r="I5" s="59">
        <v>2560</v>
      </c>
      <c r="J5" s="60">
        <v>1600</v>
      </c>
      <c r="K5" s="60">
        <f t="shared" ref="K5:K10" si="0">IF($E$18=1,IF(A5=$E$19,$H$17-1,$H$17),$H$17)</f>
        <v>0</v>
      </c>
      <c r="M5" s="61">
        <f>D5-D4-B5+C5</f>
        <v>0</v>
      </c>
      <c r="N5" s="44">
        <f>40*D5+E5/4-I5</f>
        <v>0</v>
      </c>
      <c r="O5" s="62">
        <f>F4+I5+H5-G4-J5-F5+G5</f>
        <v>2.2737367544323206E-13</v>
      </c>
      <c r="P5" s="44">
        <f>E5+10*D5</f>
        <v>639.99999999999989</v>
      </c>
    </row>
    <row r="6" spans="1:16" x14ac:dyDescent="0.2">
      <c r="A6" s="53">
        <v>2</v>
      </c>
      <c r="B6" s="57">
        <v>0</v>
      </c>
      <c r="C6" s="57">
        <v>0</v>
      </c>
      <c r="D6" s="58">
        <v>63.999999999999993</v>
      </c>
      <c r="E6" s="57">
        <v>0</v>
      </c>
      <c r="F6" s="58">
        <v>1519.9999999999998</v>
      </c>
      <c r="G6" s="58">
        <v>0</v>
      </c>
      <c r="H6" s="57">
        <v>0</v>
      </c>
      <c r="I6" s="59">
        <v>2560</v>
      </c>
      <c r="J6" s="60">
        <v>3000</v>
      </c>
      <c r="K6" s="60">
        <f t="shared" si="0"/>
        <v>0</v>
      </c>
      <c r="M6" s="61">
        <f>D6-D5-B6+C6</f>
        <v>0</v>
      </c>
      <c r="N6" s="44">
        <f>40*D6+E6/4-I6</f>
        <v>0</v>
      </c>
      <c r="O6" s="62">
        <f t="shared" ref="O6:O10" si="1">F5+I6+H6-G5-J6-F6+G6</f>
        <v>2.2737367544323206E-13</v>
      </c>
      <c r="P6" s="44">
        <f t="shared" ref="P6:P11" si="2">E6+10*D6</f>
        <v>639.99999999999989</v>
      </c>
    </row>
    <row r="7" spans="1:16" x14ac:dyDescent="0.2">
      <c r="A7" s="53">
        <v>3</v>
      </c>
      <c r="B7" s="57">
        <v>0</v>
      </c>
      <c r="C7" s="57">
        <v>0</v>
      </c>
      <c r="D7" s="58">
        <v>63.999999999999993</v>
      </c>
      <c r="E7" s="57">
        <v>0</v>
      </c>
      <c r="F7" s="58">
        <v>879.99999999999977</v>
      </c>
      <c r="G7" s="58">
        <v>0</v>
      </c>
      <c r="H7" s="57">
        <v>0</v>
      </c>
      <c r="I7" s="59">
        <v>2560</v>
      </c>
      <c r="J7" s="60">
        <v>3200</v>
      </c>
      <c r="K7" s="60">
        <f t="shared" si="0"/>
        <v>0</v>
      </c>
      <c r="M7" s="61">
        <f t="shared" ref="M7:M10" si="3">D7-D6-B7+C7</f>
        <v>0</v>
      </c>
      <c r="N7" s="44">
        <f t="shared" ref="N7:N10" si="4">40*D7+E7/4-I7</f>
        <v>0</v>
      </c>
      <c r="O7" s="62">
        <f t="shared" si="1"/>
        <v>2.2737367544323206E-13</v>
      </c>
      <c r="P7" s="44">
        <f t="shared" si="2"/>
        <v>639.99999999999989</v>
      </c>
    </row>
    <row r="8" spans="1:16" x14ac:dyDescent="0.2">
      <c r="A8" s="53">
        <v>4</v>
      </c>
      <c r="B8" s="57">
        <v>0</v>
      </c>
      <c r="C8" s="57">
        <v>0</v>
      </c>
      <c r="D8" s="58">
        <v>63.999999999999993</v>
      </c>
      <c r="E8" s="57">
        <v>0</v>
      </c>
      <c r="F8" s="58">
        <v>0</v>
      </c>
      <c r="G8" s="58">
        <v>219.99999999999969</v>
      </c>
      <c r="H8" s="57">
        <v>140.00000000000097</v>
      </c>
      <c r="I8" s="59">
        <v>2560</v>
      </c>
      <c r="J8" s="60">
        <v>3800</v>
      </c>
      <c r="K8" s="60">
        <f t="shared" si="0"/>
        <v>0</v>
      </c>
      <c r="M8" s="61">
        <f t="shared" si="3"/>
        <v>0</v>
      </c>
      <c r="N8" s="44">
        <f t="shared" si="4"/>
        <v>0</v>
      </c>
      <c r="O8" s="62">
        <f t="shared" si="1"/>
        <v>5.9685589803848416E-13</v>
      </c>
      <c r="P8" s="44">
        <f t="shared" si="2"/>
        <v>639.99999999999989</v>
      </c>
    </row>
    <row r="9" spans="1:16" x14ac:dyDescent="0.2">
      <c r="A9" s="53">
        <v>5</v>
      </c>
      <c r="B9" s="57">
        <v>0</v>
      </c>
      <c r="C9" s="57">
        <v>0</v>
      </c>
      <c r="D9" s="58">
        <v>63.999999999999993</v>
      </c>
      <c r="E9" s="57">
        <v>0</v>
      </c>
      <c r="F9" s="58">
        <v>140.00000000000011</v>
      </c>
      <c r="G9" s="58">
        <v>0</v>
      </c>
      <c r="H9" s="57">
        <v>0</v>
      </c>
      <c r="I9" s="59">
        <v>2560</v>
      </c>
      <c r="J9" s="60">
        <v>2200</v>
      </c>
      <c r="K9" s="60">
        <f t="shared" si="0"/>
        <v>0</v>
      </c>
      <c r="M9" s="61">
        <f t="shared" si="3"/>
        <v>0</v>
      </c>
      <c r="N9" s="44">
        <f t="shared" si="4"/>
        <v>0</v>
      </c>
      <c r="O9" s="62">
        <f t="shared" si="1"/>
        <v>3.4106051316484809E-13</v>
      </c>
      <c r="P9" s="44">
        <f t="shared" si="2"/>
        <v>639.99999999999989</v>
      </c>
    </row>
    <row r="10" spans="1:16" ht="13.5" thickBot="1" x14ac:dyDescent="0.25">
      <c r="A10" s="63">
        <v>6</v>
      </c>
      <c r="B10" s="64">
        <v>0</v>
      </c>
      <c r="C10" s="64">
        <v>0</v>
      </c>
      <c r="D10" s="58">
        <v>63.999999999999993</v>
      </c>
      <c r="E10" s="64">
        <v>0</v>
      </c>
      <c r="F10" s="58">
        <v>500</v>
      </c>
      <c r="G10" s="58">
        <v>0</v>
      </c>
      <c r="H10" s="64">
        <v>0</v>
      </c>
      <c r="I10" s="59">
        <v>2560</v>
      </c>
      <c r="J10" s="65">
        <v>2200</v>
      </c>
      <c r="K10" s="65">
        <f t="shared" si="0"/>
        <v>0</v>
      </c>
      <c r="M10" s="61">
        <f t="shared" si="3"/>
        <v>0</v>
      </c>
      <c r="N10" s="44">
        <f t="shared" si="4"/>
        <v>0</v>
      </c>
      <c r="O10" s="62">
        <f t="shared" si="1"/>
        <v>0</v>
      </c>
      <c r="P10" s="44">
        <f t="shared" si="2"/>
        <v>639.99999999999989</v>
      </c>
    </row>
    <row r="11" spans="1:16" ht="3.75" customHeight="1" x14ac:dyDescent="0.2">
      <c r="B11" s="66"/>
      <c r="C11" s="66"/>
      <c r="D11" s="66"/>
      <c r="E11" s="66"/>
      <c r="F11" s="66"/>
      <c r="G11" s="66"/>
      <c r="H11" s="66"/>
      <c r="I11" s="66"/>
      <c r="P11" s="44">
        <f t="shared" si="2"/>
        <v>0</v>
      </c>
    </row>
    <row r="13" spans="1:16" x14ac:dyDescent="0.2">
      <c r="B13" s="66">
        <f>SUM(B5:B10)</f>
        <v>0</v>
      </c>
      <c r="C13" s="66">
        <f t="shared" ref="C13:I13" si="5">SUM(C5:C10)</f>
        <v>16</v>
      </c>
      <c r="D13" s="66">
        <f t="shared" si="5"/>
        <v>383.99999999999994</v>
      </c>
      <c r="E13" s="66">
        <f t="shared" si="5"/>
        <v>0</v>
      </c>
      <c r="F13" s="66">
        <f t="shared" si="5"/>
        <v>4999.9999999999991</v>
      </c>
      <c r="G13" s="66">
        <f t="shared" si="5"/>
        <v>219.99999999999969</v>
      </c>
      <c r="H13" s="66">
        <f t="shared" si="5"/>
        <v>140.00000000000097</v>
      </c>
      <c r="I13" s="66">
        <f t="shared" si="5"/>
        <v>15360</v>
      </c>
    </row>
    <row r="14" spans="1:16" x14ac:dyDescent="0.2">
      <c r="B14" s="44">
        <v>300</v>
      </c>
      <c r="C14" s="44">
        <v>500</v>
      </c>
      <c r="D14" s="44">
        <v>640</v>
      </c>
      <c r="E14" s="44">
        <v>24</v>
      </c>
      <c r="F14" s="44">
        <v>2</v>
      </c>
      <c r="G14" s="44">
        <v>5</v>
      </c>
      <c r="H14" s="44">
        <v>30</v>
      </c>
      <c r="I14" s="44">
        <v>10</v>
      </c>
    </row>
    <row r="15" spans="1:16" ht="13.5" thickBot="1" x14ac:dyDescent="0.25"/>
    <row r="16" spans="1:16" ht="13.5" thickBot="1" x14ac:dyDescent="0.25">
      <c r="A16" s="43" t="s">
        <v>45</v>
      </c>
      <c r="B16" s="66"/>
      <c r="C16" s="40">
        <f>SUMPRODUCT(B13:I13,B14:I14)</f>
        <v>422660</v>
      </c>
      <c r="D16" s="66"/>
      <c r="E16" s="66"/>
      <c r="F16"/>
      <c r="G16"/>
      <c r="H16"/>
      <c r="I16"/>
    </row>
    <row r="17" spans="1:10" ht="12.75" customHeight="1" x14ac:dyDescent="0.2">
      <c r="E17" s="44" t="e">
        <f ca="1">_xlfn.FORMULATEXT(F5)</f>
        <v>#N/A</v>
      </c>
      <c r="J17" s="44" t="e">
        <f ca="1">_xlfn.FORMULATEXT(G5)</f>
        <v>#N/A</v>
      </c>
    </row>
    <row r="18" spans="1:10" x14ac:dyDescent="0.2">
      <c r="A18"/>
      <c r="B18"/>
      <c r="C18"/>
      <c r="D18"/>
      <c r="E18"/>
      <c r="F18"/>
      <c r="G18"/>
      <c r="H18"/>
      <c r="I18"/>
      <c r="J18"/>
    </row>
    <row r="19" spans="1:10" x14ac:dyDescent="0.2">
      <c r="A19"/>
      <c r="B19"/>
      <c r="C19"/>
      <c r="D19"/>
      <c r="E19"/>
      <c r="F19"/>
      <c r="G19"/>
      <c r="H19"/>
      <c r="I19"/>
      <c r="J19"/>
    </row>
    <row r="20" spans="1:10" ht="15.75" customHeight="1" x14ac:dyDescent="0.2">
      <c r="A20"/>
      <c r="B20"/>
      <c r="C20"/>
      <c r="D20"/>
      <c r="E20"/>
      <c r="G20"/>
      <c r="H20"/>
      <c r="I20"/>
      <c r="J20"/>
    </row>
    <row r="21" spans="1:10" x14ac:dyDescent="0.2">
      <c r="A21"/>
      <c r="B21"/>
      <c r="C21"/>
      <c r="D21"/>
      <c r="E21"/>
      <c r="F21"/>
      <c r="G21"/>
      <c r="H21"/>
      <c r="I21"/>
      <c r="J21"/>
    </row>
  </sheetData>
  <mergeCells count="1">
    <mergeCell ref="M2:M4"/>
  </mergeCells>
  <pageMargins left="0.75" right="0.75" top="1" bottom="1" header="0.5" footer="0.5"/>
  <pageSetup scale="76" orientation="portrait" horizontalDpi="300" verticalDpi="300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CF85-F3DA-474A-A042-A1B548F4F51B}">
  <dimension ref="A1:P15"/>
  <sheetViews>
    <sheetView tabSelected="1" workbookViewId="0">
      <selection activeCell="J5" sqref="J5:J10"/>
    </sheetView>
  </sheetViews>
  <sheetFormatPr defaultRowHeight="15" x14ac:dyDescent="0.25"/>
  <cols>
    <col min="1" max="7" width="9.140625" style="98"/>
    <col min="8" max="8" width="10.7109375" style="98" bestFit="1" customWidth="1"/>
    <col min="9" max="16384" width="9.140625" style="98"/>
  </cols>
  <sheetData>
    <row r="1" spans="1:16" x14ac:dyDescent="0.25">
      <c r="A1" s="98" t="s">
        <v>53</v>
      </c>
    </row>
    <row r="2" spans="1:16" x14ac:dyDescent="0.25">
      <c r="A2" s="98" t="s">
        <v>0</v>
      </c>
      <c r="B2" s="98" t="s">
        <v>54</v>
      </c>
      <c r="C2" s="98" t="s">
        <v>55</v>
      </c>
      <c r="D2" s="98" t="s">
        <v>65</v>
      </c>
      <c r="E2" s="98" t="s">
        <v>57</v>
      </c>
      <c r="F2" s="98" t="s">
        <v>60</v>
      </c>
      <c r="H2" s="98" t="s">
        <v>56</v>
      </c>
      <c r="I2" s="98" t="s">
        <v>58</v>
      </c>
      <c r="J2" s="98" t="s">
        <v>59</v>
      </c>
      <c r="K2" s="98" t="s">
        <v>46</v>
      </c>
      <c r="L2" s="98" t="s">
        <v>80</v>
      </c>
      <c r="M2" s="98" t="s">
        <v>77</v>
      </c>
      <c r="N2" s="98" t="s">
        <v>61</v>
      </c>
      <c r="O2" s="98" t="s">
        <v>62</v>
      </c>
      <c r="P2" s="98" t="s">
        <v>63</v>
      </c>
    </row>
    <row r="3" spans="1:16" x14ac:dyDescent="0.25">
      <c r="B3" s="98" t="s">
        <v>52</v>
      </c>
      <c r="C3" s="98" t="s">
        <v>51</v>
      </c>
      <c r="D3" s="98" t="s">
        <v>64</v>
      </c>
      <c r="E3" s="98" t="s">
        <v>49</v>
      </c>
      <c r="F3" s="98" t="s">
        <v>25</v>
      </c>
      <c r="H3" s="98" t="s">
        <v>90</v>
      </c>
      <c r="I3" s="98" t="s">
        <v>48</v>
      </c>
      <c r="J3" s="98" t="s">
        <v>47</v>
      </c>
      <c r="L3" s="101" t="s">
        <v>89</v>
      </c>
    </row>
    <row r="4" spans="1:16" x14ac:dyDescent="0.25">
      <c r="A4" s="98">
        <v>0</v>
      </c>
      <c r="B4" s="98">
        <v>80</v>
      </c>
      <c r="C4" s="98">
        <v>0</v>
      </c>
      <c r="E4" s="98">
        <v>0</v>
      </c>
      <c r="F4" s="98">
        <v>0</v>
      </c>
      <c r="G4" s="98">
        <f>SUM(D4:F4)</f>
        <v>0</v>
      </c>
      <c r="I4" s="100">
        <v>1000</v>
      </c>
      <c r="J4" s="98">
        <v>0</v>
      </c>
    </row>
    <row r="5" spans="1:16" x14ac:dyDescent="0.25">
      <c r="A5" s="98">
        <v>1</v>
      </c>
      <c r="B5" s="98">
        <v>0</v>
      </c>
      <c r="C5" s="98">
        <v>0</v>
      </c>
      <c r="D5" s="100">
        <v>0</v>
      </c>
      <c r="E5" s="98">
        <v>0</v>
      </c>
      <c r="F5" s="98">
        <v>0</v>
      </c>
      <c r="G5" s="100">
        <f>SUM(D5:F5)</f>
        <v>0</v>
      </c>
      <c r="H5" s="100">
        <f>B4+B5-C5</f>
        <v>80</v>
      </c>
      <c r="I5" s="100">
        <f>MAX(0,I4-J4+G5-K5)</f>
        <v>0</v>
      </c>
      <c r="J5" s="100">
        <f>MAX(0,K5-I4+J4-G5)</f>
        <v>600</v>
      </c>
      <c r="K5" s="100">
        <v>1600</v>
      </c>
      <c r="L5" s="100">
        <f>B4+B5-C5-H5</f>
        <v>0</v>
      </c>
      <c r="M5" s="100">
        <f>I4+G5-K5-J4-I5+J5</f>
        <v>0</v>
      </c>
      <c r="N5" s="98">
        <f>D5-40*H5</f>
        <v>-3200</v>
      </c>
      <c r="O5" s="98">
        <f>E5-2.5*H5</f>
        <v>-200</v>
      </c>
      <c r="P5" s="98">
        <v>0</v>
      </c>
    </row>
    <row r="6" spans="1:16" x14ac:dyDescent="0.25">
      <c r="A6" s="98">
        <v>2</v>
      </c>
      <c r="B6" s="98">
        <v>0</v>
      </c>
      <c r="C6" s="98">
        <v>0</v>
      </c>
      <c r="D6" s="98">
        <v>0</v>
      </c>
      <c r="E6" s="98">
        <v>0</v>
      </c>
      <c r="F6" s="98">
        <v>0</v>
      </c>
      <c r="G6" s="100">
        <f>SUM(D6:F6)</f>
        <v>0</v>
      </c>
      <c r="H6" s="100">
        <f>B5+B6-C6</f>
        <v>0</v>
      </c>
      <c r="I6" s="100">
        <f>MAX(0,I5-J5+G6-K6)</f>
        <v>0</v>
      </c>
      <c r="J6" s="100">
        <f>MAX(0,K6-I5+J5-G6)</f>
        <v>3600</v>
      </c>
      <c r="K6" s="100">
        <v>3000</v>
      </c>
      <c r="L6" s="100">
        <f>B5+B6-C6-H6</f>
        <v>0</v>
      </c>
      <c r="M6" s="100">
        <f>I5+G6-K6-J5-I6+J6</f>
        <v>0</v>
      </c>
      <c r="N6" s="98">
        <f>D6-40*H6</f>
        <v>0</v>
      </c>
      <c r="O6" s="98">
        <f>E6-2.5*H6</f>
        <v>0</v>
      </c>
      <c r="P6" s="98">
        <v>0</v>
      </c>
    </row>
    <row r="7" spans="1:16" x14ac:dyDescent="0.25">
      <c r="A7" s="98">
        <v>3</v>
      </c>
      <c r="B7" s="98">
        <v>0</v>
      </c>
      <c r="C7" s="98">
        <v>0</v>
      </c>
      <c r="D7" s="98">
        <v>0</v>
      </c>
      <c r="E7" s="98">
        <v>0</v>
      </c>
      <c r="F7" s="98">
        <v>0</v>
      </c>
      <c r="G7" s="100">
        <f>SUM(D7:F7)</f>
        <v>0</v>
      </c>
      <c r="H7" s="100">
        <f>B6+B7-C7</f>
        <v>0</v>
      </c>
      <c r="I7" s="100">
        <f>MAX(0,I6-J6+G7-K7)</f>
        <v>0</v>
      </c>
      <c r="J7" s="100">
        <f>MAX(0,K7-I6+J6-G7)</f>
        <v>6800</v>
      </c>
      <c r="K7" s="100">
        <v>3200</v>
      </c>
      <c r="L7" s="100">
        <f>B6+B7-C7-H7</f>
        <v>0</v>
      </c>
      <c r="M7" s="100">
        <f>I6+G7-K7-J6-I7+J7</f>
        <v>0</v>
      </c>
      <c r="N7" s="98">
        <f>D7-40*H7</f>
        <v>0</v>
      </c>
      <c r="O7" s="98">
        <f>E7-2.5*H7</f>
        <v>0</v>
      </c>
      <c r="P7" s="98">
        <v>0</v>
      </c>
    </row>
    <row r="8" spans="1:16" x14ac:dyDescent="0.25">
      <c r="A8" s="98">
        <v>4</v>
      </c>
      <c r="B8" s="98">
        <v>0</v>
      </c>
      <c r="C8" s="98">
        <v>0</v>
      </c>
      <c r="D8" s="98">
        <v>0</v>
      </c>
      <c r="E8" s="98">
        <v>0</v>
      </c>
      <c r="F8" s="98">
        <v>0</v>
      </c>
      <c r="G8" s="100">
        <f>SUM(D8:F8)</f>
        <v>0</v>
      </c>
      <c r="H8" s="100">
        <f>B7+B8-C8</f>
        <v>0</v>
      </c>
      <c r="I8" s="100">
        <f>MAX(0,I7-J7+G8-K8)</f>
        <v>0</v>
      </c>
      <c r="J8" s="100">
        <f>MAX(0,K8-I7+J7-G8)</f>
        <v>10600</v>
      </c>
      <c r="K8" s="100">
        <v>3800</v>
      </c>
      <c r="L8" s="100">
        <f>B7+B8-C8-H8</f>
        <v>0</v>
      </c>
      <c r="M8" s="100">
        <f>I7+G8-K8-J7-I8+J8</f>
        <v>0</v>
      </c>
      <c r="N8" s="98">
        <f>D8-40*H8</f>
        <v>0</v>
      </c>
      <c r="O8" s="98">
        <f>E8-2.5*H8</f>
        <v>0</v>
      </c>
      <c r="P8" s="98">
        <v>0</v>
      </c>
    </row>
    <row r="9" spans="1:16" x14ac:dyDescent="0.25">
      <c r="A9" s="98">
        <v>5</v>
      </c>
      <c r="B9" s="98">
        <v>0</v>
      </c>
      <c r="C9" s="98">
        <v>0</v>
      </c>
      <c r="D9" s="98">
        <v>0</v>
      </c>
      <c r="E9" s="98">
        <v>0</v>
      </c>
      <c r="F9" s="98">
        <v>0</v>
      </c>
      <c r="G9" s="100">
        <f>SUM(D9:F9)</f>
        <v>0</v>
      </c>
      <c r="H9" s="100">
        <f>B8+B9-C9</f>
        <v>0</v>
      </c>
      <c r="I9" s="100">
        <f>MAX(0,I8-J8+G9-K9)</f>
        <v>0</v>
      </c>
      <c r="J9" s="100">
        <f>MAX(0,K9-I8+J8-G9)</f>
        <v>12800</v>
      </c>
      <c r="K9" s="100">
        <v>2200</v>
      </c>
      <c r="L9" s="100">
        <f>B8+B9-C9-H9</f>
        <v>0</v>
      </c>
      <c r="M9" s="100">
        <f>I8+G9-K9-J8-I9+J9</f>
        <v>0</v>
      </c>
      <c r="N9" s="98">
        <f>D9-40*H9</f>
        <v>0</v>
      </c>
      <c r="O9" s="98">
        <f>E9-2.5*H9</f>
        <v>0</v>
      </c>
      <c r="P9" s="98">
        <v>0</v>
      </c>
    </row>
    <row r="10" spans="1:16" x14ac:dyDescent="0.25">
      <c r="A10" s="98">
        <v>6</v>
      </c>
      <c r="B10" s="98">
        <v>0</v>
      </c>
      <c r="C10" s="98">
        <v>0</v>
      </c>
      <c r="D10" s="98">
        <v>0</v>
      </c>
      <c r="E10" s="98">
        <v>0</v>
      </c>
      <c r="F10" s="98">
        <v>0</v>
      </c>
      <c r="G10" s="100">
        <f>SUM(D10:F10)</f>
        <v>0</v>
      </c>
      <c r="H10" s="100">
        <f>B9+B10-C10</f>
        <v>0</v>
      </c>
      <c r="I10" s="100">
        <f>MAX(0,I9-J9+G10-K10)</f>
        <v>0</v>
      </c>
      <c r="J10" s="100">
        <f>MAX(0,K10-I9+J9-G10)</f>
        <v>15000</v>
      </c>
      <c r="K10" s="100">
        <v>2200</v>
      </c>
      <c r="L10" s="100">
        <f>B9+B10-C10-H10</f>
        <v>0</v>
      </c>
      <c r="M10" s="100">
        <f>I9+G10-K10-J9-I10+J10</f>
        <v>0</v>
      </c>
      <c r="N10" s="98">
        <f>D10-40*H10</f>
        <v>0</v>
      </c>
      <c r="O10" s="98">
        <f>E10-2.5*H10</f>
        <v>0</v>
      </c>
      <c r="P10" s="98">
        <v>0</v>
      </c>
    </row>
    <row r="12" spans="1:16" x14ac:dyDescent="0.25">
      <c r="B12" s="98">
        <f>SUM(B5:B10)</f>
        <v>0</v>
      </c>
      <c r="C12" s="98">
        <f>SUM(C5:C10)</f>
        <v>0</v>
      </c>
      <c r="D12" s="98">
        <f>SUM(D5:D10)</f>
        <v>0</v>
      </c>
      <c r="E12" s="98">
        <f>SUM(E5:E10)</f>
        <v>0</v>
      </c>
      <c r="F12" s="98">
        <f>SUM(F5:F10)</f>
        <v>0</v>
      </c>
      <c r="H12" s="100">
        <f>SUM(H5:H10)</f>
        <v>80</v>
      </c>
      <c r="I12" s="100">
        <v>43600</v>
      </c>
      <c r="J12" s="98">
        <v>0</v>
      </c>
      <c r="K12" s="100">
        <v>16000</v>
      </c>
    </row>
    <row r="13" spans="1:16" x14ac:dyDescent="0.25">
      <c r="B13" s="98">
        <v>300</v>
      </c>
      <c r="C13" s="98">
        <v>500</v>
      </c>
      <c r="D13" s="98">
        <v>10</v>
      </c>
      <c r="E13" s="98">
        <v>34</v>
      </c>
      <c r="F13" s="98">
        <v>30</v>
      </c>
      <c r="H13" s="98">
        <v>640</v>
      </c>
      <c r="I13" s="98">
        <v>2</v>
      </c>
      <c r="J13" s="98">
        <v>5</v>
      </c>
      <c r="L13" s="98">
        <v>0</v>
      </c>
      <c r="N13" s="98" t="s">
        <v>79</v>
      </c>
      <c r="O13" s="98" t="s">
        <v>78</v>
      </c>
    </row>
    <row r="15" spans="1:16" x14ac:dyDescent="0.25">
      <c r="A15" s="98" t="s">
        <v>45</v>
      </c>
      <c r="C15" s="99">
        <f>SUMPRODUCT(B12:F12,B13:F13)+SUMPRODUCT(H12:J12,H13:J13)</f>
        <v>138400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EFA8-F7EA-45C8-B178-BA93DA3B9080}">
  <sheetPr>
    <tabColor rgb="FFFFFF00"/>
    <pageSetUpPr fitToPage="1"/>
  </sheetPr>
  <dimension ref="A1:P27"/>
  <sheetViews>
    <sheetView zoomScale="120" workbookViewId="0">
      <selection sqref="A1:O15"/>
    </sheetView>
  </sheetViews>
  <sheetFormatPr defaultRowHeight="12.75" x14ac:dyDescent="0.2"/>
  <cols>
    <col min="1" max="1" width="9.28515625" style="44" bestFit="1" customWidth="1"/>
    <col min="2" max="2" width="8" style="44" bestFit="1" customWidth="1"/>
    <col min="3" max="3" width="13.7109375" style="44" customWidth="1"/>
    <col min="4" max="4" width="14.42578125" style="44" bestFit="1" customWidth="1"/>
    <col min="5" max="5" width="13" style="44" bestFit="1" customWidth="1"/>
    <col min="6" max="7" width="12.7109375" style="44" bestFit="1" customWidth="1"/>
    <col min="8" max="8" width="11.7109375" style="44" bestFit="1" customWidth="1"/>
    <col min="9" max="9" width="12.42578125" style="44" bestFit="1" customWidth="1"/>
    <col min="10" max="10" width="9.28515625" style="44" bestFit="1" customWidth="1"/>
    <col min="11" max="12" width="9.28515625" style="44" customWidth="1"/>
    <col min="13" max="13" width="10" style="44" customWidth="1"/>
    <col min="14" max="16" width="13.5703125" style="44" customWidth="1"/>
    <col min="17" max="16384" width="9.140625" style="44"/>
  </cols>
  <sheetData>
    <row r="1" spans="1:16" ht="13.5" thickBot="1" x14ac:dyDescent="0.25">
      <c r="A1" s="70" t="s">
        <v>53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6" ht="18.75" customHeight="1" x14ac:dyDescent="0.25">
      <c r="A2" s="94" t="s">
        <v>0</v>
      </c>
      <c r="B2" s="73" t="s">
        <v>54</v>
      </c>
      <c r="C2" s="46" t="s">
        <v>55</v>
      </c>
      <c r="D2" s="46" t="s">
        <v>65</v>
      </c>
      <c r="E2" s="46" t="s">
        <v>57</v>
      </c>
      <c r="F2" s="46" t="s">
        <v>60</v>
      </c>
      <c r="G2" s="46" t="s">
        <v>56</v>
      </c>
      <c r="H2" s="46" t="s">
        <v>58</v>
      </c>
      <c r="I2" s="46" t="s">
        <v>59</v>
      </c>
      <c r="J2" s="94" t="s">
        <v>46</v>
      </c>
      <c r="K2" s="74" t="s">
        <v>80</v>
      </c>
      <c r="L2" s="74" t="s">
        <v>77</v>
      </c>
      <c r="M2" s="96" t="s">
        <v>61</v>
      </c>
      <c r="N2" s="96" t="s">
        <v>62</v>
      </c>
      <c r="O2" s="96" t="s">
        <v>63</v>
      </c>
    </row>
    <row r="3" spans="1:16" ht="13.5" thickBot="1" x14ac:dyDescent="0.25">
      <c r="A3" s="95"/>
      <c r="B3" s="48" t="s">
        <v>52</v>
      </c>
      <c r="C3" s="49" t="s">
        <v>51</v>
      </c>
      <c r="D3" s="49" t="s">
        <v>64</v>
      </c>
      <c r="E3" s="49" t="s">
        <v>49</v>
      </c>
      <c r="F3" s="49" t="s">
        <v>25</v>
      </c>
      <c r="G3" s="49" t="s">
        <v>50</v>
      </c>
      <c r="H3" s="49" t="s">
        <v>48</v>
      </c>
      <c r="I3" s="49" t="s">
        <v>47</v>
      </c>
      <c r="J3" s="95"/>
      <c r="K3" s="75"/>
      <c r="L3" s="75"/>
      <c r="M3" s="97"/>
      <c r="N3" s="97"/>
      <c r="O3" s="97"/>
    </row>
    <row r="4" spans="1:16" x14ac:dyDescent="0.2">
      <c r="A4" s="76">
        <v>0</v>
      </c>
      <c r="B4" s="77">
        <v>80</v>
      </c>
      <c r="C4" s="77">
        <v>0</v>
      </c>
      <c r="D4" s="77"/>
      <c r="E4" s="77">
        <v>0</v>
      </c>
      <c r="F4" s="77">
        <v>0</v>
      </c>
      <c r="G4" s="78"/>
      <c r="H4" s="77">
        <v>1000</v>
      </c>
      <c r="I4" s="77">
        <v>0</v>
      </c>
      <c r="J4" s="77"/>
      <c r="K4" s="79"/>
      <c r="L4" s="79"/>
      <c r="M4" s="79"/>
      <c r="N4" s="77"/>
      <c r="O4" s="80"/>
    </row>
    <row r="5" spans="1:16" x14ac:dyDescent="0.2">
      <c r="A5" s="81">
        <v>1</v>
      </c>
      <c r="B5" s="82">
        <v>0</v>
      </c>
      <c r="C5" s="57">
        <v>0</v>
      </c>
      <c r="D5" s="57">
        <v>14588.235294117647</v>
      </c>
      <c r="E5" s="57">
        <v>911.76470588235293</v>
      </c>
      <c r="F5" s="57">
        <v>0</v>
      </c>
      <c r="G5" s="83">
        <v>364.70588235294122</v>
      </c>
      <c r="H5" s="58">
        <f>MAX(H4-I4+SUM(D5:F5)-J5,0)</f>
        <v>14900</v>
      </c>
      <c r="I5" s="58">
        <f>MAX(J5+I4-H4-SUM(D5:F5),0)</f>
        <v>0</v>
      </c>
      <c r="J5" s="41">
        <v>1600</v>
      </c>
      <c r="K5" s="68">
        <f>B4+B5-C5-G5</f>
        <v>-284.70588235294122</v>
      </c>
      <c r="L5" s="68">
        <f>H4+SUM(D5:F5)-I4-J5-H5+I5</f>
        <v>0</v>
      </c>
      <c r="M5" s="44">
        <f>D5-40*G5</f>
        <v>0</v>
      </c>
      <c r="N5" s="84">
        <f>E5-10*G5/4</f>
        <v>0</v>
      </c>
      <c r="O5" s="61">
        <f t="shared" ref="O5:O10" si="0">N5-F5</f>
        <v>0</v>
      </c>
      <c r="P5" s="66"/>
    </row>
    <row r="6" spans="1:16" x14ac:dyDescent="0.2">
      <c r="A6" s="81">
        <v>2</v>
      </c>
      <c r="B6" s="82">
        <v>0</v>
      </c>
      <c r="C6" s="57">
        <v>0</v>
      </c>
      <c r="D6" s="57">
        <v>0</v>
      </c>
      <c r="E6" s="57">
        <v>0</v>
      </c>
      <c r="F6" s="57">
        <v>0</v>
      </c>
      <c r="G6" s="83">
        <v>0</v>
      </c>
      <c r="H6" s="58">
        <f t="shared" ref="H6:H10" si="1">MAX(H5-I5+SUM(D6:F6)-J6,0)</f>
        <v>11900</v>
      </c>
      <c r="I6" s="58">
        <f t="shared" ref="I6:I10" si="2">MAX(J6+I5-H5-SUM(D6:F6),0)</f>
        <v>0</v>
      </c>
      <c r="J6" s="41">
        <v>3000</v>
      </c>
      <c r="K6" s="68">
        <f>B5+B6-C6-G6</f>
        <v>0</v>
      </c>
      <c r="L6" s="68">
        <f t="shared" ref="L6:L10" si="3">H5+SUM(D6:F6)-I5-J6-H6+I6</f>
        <v>0</v>
      </c>
      <c r="M6" s="44">
        <f t="shared" ref="M6:M10" si="4">D6-40*G6</f>
        <v>0</v>
      </c>
      <c r="N6" s="84">
        <f t="shared" ref="N6:N10" si="5">E6-10*G6/4</f>
        <v>0</v>
      </c>
      <c r="O6" s="61">
        <f t="shared" si="0"/>
        <v>0</v>
      </c>
      <c r="P6" s="66"/>
    </row>
    <row r="7" spans="1:16" x14ac:dyDescent="0.2">
      <c r="A7" s="81">
        <v>3</v>
      </c>
      <c r="B7" s="82">
        <v>0</v>
      </c>
      <c r="C7" s="57">
        <v>0</v>
      </c>
      <c r="D7" s="57">
        <v>0</v>
      </c>
      <c r="E7" s="57">
        <v>0</v>
      </c>
      <c r="F7" s="57">
        <v>0</v>
      </c>
      <c r="G7" s="83">
        <v>0</v>
      </c>
      <c r="H7" s="58">
        <f t="shared" si="1"/>
        <v>8700</v>
      </c>
      <c r="I7" s="58">
        <f t="shared" si="2"/>
        <v>0</v>
      </c>
      <c r="J7" s="41">
        <v>3200</v>
      </c>
      <c r="K7" s="68">
        <f t="shared" ref="K7:K10" si="6">B6+B7-C7-G7</f>
        <v>0</v>
      </c>
      <c r="L7" s="68">
        <f t="shared" si="3"/>
        <v>0</v>
      </c>
      <c r="M7" s="44">
        <f t="shared" si="4"/>
        <v>0</v>
      </c>
      <c r="N7" s="84">
        <f t="shared" si="5"/>
        <v>0</v>
      </c>
      <c r="O7" s="61">
        <f t="shared" si="0"/>
        <v>0</v>
      </c>
      <c r="P7" s="66"/>
    </row>
    <row r="8" spans="1:16" x14ac:dyDescent="0.2">
      <c r="A8" s="81">
        <v>4</v>
      </c>
      <c r="B8" s="82">
        <v>0</v>
      </c>
      <c r="C8" s="57">
        <v>0</v>
      </c>
      <c r="D8" s="57">
        <v>0</v>
      </c>
      <c r="E8" s="57">
        <v>0</v>
      </c>
      <c r="F8" s="57">
        <v>0</v>
      </c>
      <c r="G8" s="83">
        <v>0</v>
      </c>
      <c r="H8" s="58">
        <f t="shared" si="1"/>
        <v>4900</v>
      </c>
      <c r="I8" s="58">
        <f t="shared" si="2"/>
        <v>0</v>
      </c>
      <c r="J8" s="41">
        <v>3800</v>
      </c>
      <c r="K8" s="68">
        <f t="shared" si="6"/>
        <v>0</v>
      </c>
      <c r="L8" s="68">
        <f t="shared" si="3"/>
        <v>0</v>
      </c>
      <c r="M8" s="44">
        <f t="shared" si="4"/>
        <v>0</v>
      </c>
      <c r="N8" s="84">
        <f t="shared" si="5"/>
        <v>0</v>
      </c>
      <c r="O8" s="61">
        <f t="shared" si="0"/>
        <v>0</v>
      </c>
      <c r="P8" s="66"/>
    </row>
    <row r="9" spans="1:16" x14ac:dyDescent="0.2">
      <c r="A9" s="81">
        <v>5</v>
      </c>
      <c r="B9" s="82">
        <v>0</v>
      </c>
      <c r="C9" s="57">
        <v>0</v>
      </c>
      <c r="D9" s="57">
        <v>0</v>
      </c>
      <c r="E9" s="57">
        <v>0</v>
      </c>
      <c r="F9" s="57">
        <v>0</v>
      </c>
      <c r="G9" s="83">
        <v>0</v>
      </c>
      <c r="H9" s="58">
        <f t="shared" si="1"/>
        <v>2700</v>
      </c>
      <c r="I9" s="58">
        <f t="shared" si="2"/>
        <v>0</v>
      </c>
      <c r="J9" s="41">
        <v>2200</v>
      </c>
      <c r="K9" s="68">
        <f t="shared" si="6"/>
        <v>0</v>
      </c>
      <c r="L9" s="68">
        <f t="shared" si="3"/>
        <v>0</v>
      </c>
      <c r="M9" s="44">
        <f t="shared" si="4"/>
        <v>0</v>
      </c>
      <c r="N9" s="84">
        <f t="shared" si="5"/>
        <v>0</v>
      </c>
      <c r="O9" s="61">
        <f t="shared" si="0"/>
        <v>0</v>
      </c>
      <c r="P9" s="66"/>
    </row>
    <row r="10" spans="1:16" ht="13.5" thickBot="1" x14ac:dyDescent="0.25">
      <c r="A10" s="85">
        <v>6</v>
      </c>
      <c r="B10" s="86">
        <v>0</v>
      </c>
      <c r="C10" s="64">
        <v>0</v>
      </c>
      <c r="D10" s="64">
        <v>0</v>
      </c>
      <c r="E10" s="64">
        <v>0</v>
      </c>
      <c r="F10" s="64">
        <v>0</v>
      </c>
      <c r="G10" s="87">
        <v>0</v>
      </c>
      <c r="H10" s="58">
        <f t="shared" si="1"/>
        <v>500</v>
      </c>
      <c r="I10" s="58">
        <f t="shared" si="2"/>
        <v>0</v>
      </c>
      <c r="J10" s="42">
        <v>2200</v>
      </c>
      <c r="K10" s="68">
        <f t="shared" si="6"/>
        <v>0</v>
      </c>
      <c r="L10" s="68">
        <f t="shared" si="3"/>
        <v>0</v>
      </c>
      <c r="M10" s="44">
        <f t="shared" si="4"/>
        <v>0</v>
      </c>
      <c r="N10" s="84">
        <f t="shared" si="5"/>
        <v>0</v>
      </c>
      <c r="O10" s="88">
        <f t="shared" si="0"/>
        <v>0</v>
      </c>
      <c r="P10" s="66"/>
    </row>
    <row r="11" spans="1:16" ht="3.75" customHeight="1" x14ac:dyDescent="0.2">
      <c r="B11" s="66"/>
      <c r="C11" s="66"/>
      <c r="D11" s="66"/>
      <c r="E11" s="66"/>
      <c r="F11" s="66"/>
      <c r="G11" s="66"/>
      <c r="H11" s="66"/>
    </row>
    <row r="12" spans="1:16" x14ac:dyDescent="0.2">
      <c r="B12" s="66">
        <f>SUM(B5:B10)</f>
        <v>0</v>
      </c>
      <c r="C12" s="66">
        <f t="shared" ref="C12:J12" si="7">SUM(C5:C10)</f>
        <v>0</v>
      </c>
      <c r="D12" s="66">
        <f t="shared" si="7"/>
        <v>14588.235294117647</v>
      </c>
      <c r="E12" s="66">
        <f t="shared" si="7"/>
        <v>911.76470588235293</v>
      </c>
      <c r="F12" s="66">
        <f t="shared" si="7"/>
        <v>0</v>
      </c>
      <c r="G12" s="66">
        <f t="shared" si="7"/>
        <v>364.70588235294122</v>
      </c>
      <c r="H12" s="66">
        <f t="shared" si="7"/>
        <v>43600</v>
      </c>
      <c r="I12" s="66">
        <f t="shared" si="7"/>
        <v>0</v>
      </c>
      <c r="J12" s="66">
        <f t="shared" si="7"/>
        <v>16000</v>
      </c>
      <c r="K12" s="66"/>
      <c r="L12" s="66"/>
    </row>
    <row r="13" spans="1:16" ht="12.75" customHeight="1" x14ac:dyDescent="0.2">
      <c r="B13" s="89">
        <v>300</v>
      </c>
      <c r="C13" s="89">
        <v>500</v>
      </c>
      <c r="D13" s="89">
        <v>10</v>
      </c>
      <c r="E13" s="89">
        <v>34</v>
      </c>
      <c r="F13" s="89">
        <v>30</v>
      </c>
      <c r="G13" s="89">
        <v>640</v>
      </c>
      <c r="H13" s="89">
        <v>2</v>
      </c>
      <c r="I13" s="89">
        <v>5</v>
      </c>
      <c r="K13" s="44">
        <f>0</f>
        <v>0</v>
      </c>
      <c r="M13" s="44" t="s">
        <v>79</v>
      </c>
      <c r="N13" s="44" t="s">
        <v>78</v>
      </c>
    </row>
    <row r="14" spans="1:16" ht="13.5" thickBot="1" x14ac:dyDescent="0.25">
      <c r="F14" s="90"/>
    </row>
    <row r="15" spans="1:16" ht="13.5" thickBot="1" x14ac:dyDescent="0.25">
      <c r="A15" s="43" t="s">
        <v>45</v>
      </c>
      <c r="B15" s="66"/>
      <c r="C15" s="40">
        <f>SUMPRODUCT(B12:I12,B13:I13)</f>
        <v>497494.11764705885</v>
      </c>
      <c r="D15" s="67"/>
    </row>
    <row r="16" spans="1:16" ht="15.75" customHeight="1" x14ac:dyDescent="0.2"/>
    <row r="22" spans="8:9" x14ac:dyDescent="0.2">
      <c r="H22" s="66"/>
    </row>
    <row r="25" spans="8:9" x14ac:dyDescent="0.2">
      <c r="I25" s="66"/>
    </row>
    <row r="26" spans="8:9" x14ac:dyDescent="0.2">
      <c r="I26" s="66"/>
    </row>
    <row r="27" spans="8:9" x14ac:dyDescent="0.2">
      <c r="I27" s="90"/>
    </row>
  </sheetData>
  <mergeCells count="5">
    <mergeCell ref="A2:A3"/>
    <mergeCell ref="J2:J3"/>
    <mergeCell ref="M2:M3"/>
    <mergeCell ref="N2:N3"/>
    <mergeCell ref="O2:O3"/>
  </mergeCells>
  <pageMargins left="0.75" right="0.75" top="1" bottom="1" header="0.5" footer="0.5"/>
  <pageSetup scale="76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Tables 8-2, 8-3-Data</vt:lpstr>
      <vt:lpstr>1.BaseTransportatin</vt:lpstr>
      <vt:lpstr>1.b.ChangeInDemaBaseTransVarDem</vt:lpstr>
      <vt:lpstr>1.c.LowHireFireCost</vt:lpstr>
      <vt:lpstr>Planning-Book</vt:lpstr>
      <vt:lpstr>ArdavanTry</vt:lpstr>
      <vt:lpstr>Planning-Ardavan</vt:lpstr>
      <vt:lpstr>Plan Chart</vt:lpstr>
      <vt:lpstr>'Planning-Ardavan'!Print_Area</vt:lpstr>
      <vt:lpstr>'Planning-Book'!Print_Area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</dc:creator>
  <cp:lastModifiedBy>Asef-Vaziri, Ardavan</cp:lastModifiedBy>
  <dcterms:created xsi:type="dcterms:W3CDTF">2003-10-08T17:14:45Z</dcterms:created>
  <dcterms:modified xsi:type="dcterms:W3CDTF">2021-07-14T21:18:34Z</dcterms:modified>
</cp:coreProperties>
</file>