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F drive\GROUP\Budget Reports\17-18 budget entries\Lottery\"/>
    </mc:Choice>
  </mc:AlternateContent>
  <bookViews>
    <workbookView xWindow="0" yWindow="0" windowWidth="19368" windowHeight="9960"/>
  </bookViews>
  <sheets>
    <sheet name="Proposed 17-18 Lottery" sheetId="5" r:id="rId1"/>
    <sheet name="Sheet1" sheetId="4" state="hidden" r:id="rId2"/>
    <sheet name="Carryforwards" sheetId="2" state="hidden" r:id="rId3"/>
    <sheet name="Instructional Equip Budget" sheetId="3" state="hidden" r:id="rId4"/>
  </sheets>
  <definedNames>
    <definedName name="_xlnm.Print_Area" localSheetId="0">'Proposed 17-18 Lottery'!$A$1:$H$54</definedName>
  </definedNames>
  <calcPr calcId="152511"/>
</workbook>
</file>

<file path=xl/calcChain.xml><?xml version="1.0" encoding="utf-8"?>
<calcChain xmlns="http://schemas.openxmlformats.org/spreadsheetml/2006/main">
  <c r="K28" i="5" l="1"/>
  <c r="D23" i="5" l="1"/>
  <c r="D22" i="5"/>
  <c r="E29" i="5" l="1"/>
  <c r="D21" i="5"/>
  <c r="D20" i="5"/>
  <c r="D5" i="5" l="1"/>
  <c r="H41" i="5" l="1"/>
  <c r="H42" i="5" s="1"/>
  <c r="G42" i="5"/>
  <c r="F42" i="5"/>
  <c r="E42" i="5"/>
  <c r="D42" i="5"/>
  <c r="F32" i="5" l="1"/>
  <c r="H22" i="5"/>
  <c r="H24" i="5"/>
  <c r="H25" i="5"/>
  <c r="H26" i="5"/>
  <c r="H27" i="5"/>
  <c r="H30" i="5"/>
  <c r="H31" i="5"/>
  <c r="H36" i="5"/>
  <c r="H35" i="5"/>
  <c r="E38" i="5"/>
  <c r="G38" i="5"/>
  <c r="D38" i="5"/>
  <c r="F37" i="5" l="1"/>
  <c r="H37" i="5" l="1"/>
  <c r="H38" i="5" s="1"/>
  <c r="F38" i="5"/>
  <c r="D28" i="5"/>
  <c r="H28" i="5" l="1"/>
  <c r="K21" i="5"/>
  <c r="K20" i="5"/>
  <c r="D32" i="5"/>
  <c r="H23" i="5"/>
  <c r="G16" i="5"/>
  <c r="H29" i="5" l="1"/>
  <c r="E32" i="5"/>
  <c r="B9" i="4"/>
  <c r="H46" i="5"/>
  <c r="G48" i="5" l="1"/>
  <c r="F48" i="5"/>
  <c r="E48" i="5"/>
  <c r="D48" i="5"/>
  <c r="H47" i="5"/>
  <c r="H45" i="5"/>
  <c r="G17" i="5"/>
  <c r="F17" i="5"/>
  <c r="E17" i="5"/>
  <c r="E50" i="5" s="1"/>
  <c r="D17" i="5"/>
  <c r="D50" i="5" s="1"/>
  <c r="H16" i="5"/>
  <c r="H15" i="5"/>
  <c r="D7" i="5"/>
  <c r="G20" i="5" l="1"/>
  <c r="G21" i="5"/>
  <c r="H21" i="5" s="1"/>
  <c r="F50" i="5"/>
  <c r="H48" i="5"/>
  <c r="H17" i="5"/>
  <c r="G32" i="5" l="1"/>
  <c r="G50" i="5" s="1"/>
  <c r="H20" i="5"/>
  <c r="H32" i="5" s="1"/>
  <c r="H50" i="5" s="1"/>
  <c r="B5" i="3"/>
  <c r="D16" i="2" l="1"/>
  <c r="D17" i="2"/>
  <c r="C15" i="2"/>
  <c r="D15" i="2" s="1"/>
  <c r="C14" i="2" l="1"/>
  <c r="D14" i="2" s="1"/>
  <c r="C10" i="2" l="1"/>
  <c r="D10" i="2"/>
  <c r="B10" i="2"/>
  <c r="E10" i="2" l="1"/>
  <c r="B2" i="3"/>
  <c r="B6" i="3" s="1"/>
  <c r="B3" i="3"/>
</calcChain>
</file>

<file path=xl/sharedStrings.xml><?xml version="1.0" encoding="utf-8"?>
<sst xmlns="http://schemas.openxmlformats.org/spreadsheetml/2006/main" count="100" uniqueCount="85">
  <si>
    <t>includes reserves + divisional (AcAff, StAff, Admin &amp; Fin) carry-forward balances</t>
  </si>
  <si>
    <t>Academic Affairs</t>
  </si>
  <si>
    <t>Student Affairs</t>
  </si>
  <si>
    <t>Admin. &amp; Finance</t>
  </si>
  <si>
    <t>Total</t>
  </si>
  <si>
    <t>Chancellor's Office Programs</t>
  </si>
  <si>
    <t>LIB</t>
  </si>
  <si>
    <t>Pre-Doctoral Program</t>
  </si>
  <si>
    <t>RGS</t>
  </si>
  <si>
    <t xml:space="preserve"> </t>
  </si>
  <si>
    <t>Total Chancellor's Office Programs</t>
  </si>
  <si>
    <t>Campus Based Programs</t>
  </si>
  <si>
    <t>Faculty Mentoring Program</t>
  </si>
  <si>
    <t>EOP</t>
  </si>
  <si>
    <t>Audio Visual Materials</t>
  </si>
  <si>
    <t xml:space="preserve">Math Initiative  </t>
  </si>
  <si>
    <t>Graduate Research &amp; Student Thesis Support</t>
  </si>
  <si>
    <t>Advancement to Graduate Education Support</t>
  </si>
  <si>
    <t>Future Scholars</t>
  </si>
  <si>
    <t>Administration and Finance Support</t>
  </si>
  <si>
    <t>Total Campus Based Programs</t>
  </si>
  <si>
    <t>Risk Pool</t>
  </si>
  <si>
    <t>Cash Flow Reserve</t>
  </si>
  <si>
    <t>A&amp;F</t>
  </si>
  <si>
    <t>AA</t>
  </si>
  <si>
    <t>SA</t>
  </si>
  <si>
    <t>ERWC Workshops (EDU)</t>
  </si>
  <si>
    <t>Swept funds:</t>
  </si>
  <si>
    <t>Admin &amp; Finance</t>
  </si>
  <si>
    <t>Requested carryforward:</t>
  </si>
  <si>
    <t>Acadmic Affairs</t>
  </si>
  <si>
    <t>Academic Affairs YE Balance</t>
  </si>
  <si>
    <t>Admin &amp; Finance YE Balance</t>
  </si>
  <si>
    <t>Student Affairs YE Balance</t>
  </si>
  <si>
    <t>Total YE Balance</t>
  </si>
  <si>
    <t>15/16 YE</t>
  </si>
  <si>
    <t>Approved Carryforward</t>
  </si>
  <si>
    <t>Swept Funds</t>
  </si>
  <si>
    <r>
      <t xml:space="preserve">Start-up Equipment for New Faculty </t>
    </r>
    <r>
      <rPr>
        <sz val="9"/>
        <rFont val="CG Times"/>
      </rPr>
      <t xml:space="preserve"> </t>
    </r>
  </si>
  <si>
    <t>Replacement Equip Line Item</t>
  </si>
  <si>
    <t>Faculty Equpment Bal (65-30)*$2.5K</t>
  </si>
  <si>
    <t>Instructional Equip Line Item</t>
  </si>
  <si>
    <t>Scholarship GF funds</t>
  </si>
  <si>
    <t>Amount</t>
  </si>
  <si>
    <t>Totals</t>
  </si>
  <si>
    <t>Carryforward Request</t>
  </si>
  <si>
    <t>Carryforwards per GL</t>
  </si>
  <si>
    <t>Instructional Equipment Allocation Budget 16/17:</t>
  </si>
  <si>
    <t>Carryforward</t>
  </si>
  <si>
    <t>Replacement Equip Budget</t>
  </si>
  <si>
    <t>Instructional Equip Budget</t>
  </si>
  <si>
    <t>Athletic Scholarships</t>
  </si>
  <si>
    <t>Dream Scholarships</t>
  </si>
  <si>
    <t>Remainder from new fac start-up</t>
  </si>
  <si>
    <t>University Reserve</t>
  </si>
  <si>
    <t>general fund</t>
  </si>
  <si>
    <t>2017/18 Chancellor's Office Allocation</t>
  </si>
  <si>
    <t>2016/17 Carry-forward Balances</t>
  </si>
  <si>
    <t>Proposed 2017/18 Lottery Expenditure Budget</t>
  </si>
  <si>
    <t xml:space="preserve">2016/17 Carry-Forward </t>
  </si>
  <si>
    <t>CPO 16-6664</t>
  </si>
  <si>
    <t>Total 2017/18 Expenditure Budget (by division)</t>
  </si>
  <si>
    <t>Total 2017/18 Lottery Budget</t>
  </si>
  <si>
    <t>Scholarships (Reimburse AcAff from Univ Budget)</t>
  </si>
  <si>
    <t>Athletics</t>
  </si>
  <si>
    <t>Bridge to the Future</t>
  </si>
  <si>
    <t>Dream Act</t>
  </si>
  <si>
    <t>Lottery Budget 2017/2018</t>
  </si>
  <si>
    <t>MDECOE</t>
  </si>
  <si>
    <t>Total Scholarships (reimburse AcAff from Univ Budget)</t>
  </si>
  <si>
    <r>
      <t>The Expository Reading and Writing Course (ERWC Workshops)</t>
    </r>
    <r>
      <rPr>
        <vertAlign val="superscript"/>
        <sz val="12"/>
        <rFont val="CG Times"/>
      </rPr>
      <t>1</t>
    </r>
  </si>
  <si>
    <r>
      <rPr>
        <vertAlign val="superscript"/>
        <sz val="12"/>
        <rFont val="CG Times"/>
      </rPr>
      <t xml:space="preserve">1 </t>
    </r>
    <r>
      <rPr>
        <sz val="12"/>
        <rFont val="CG Times"/>
      </rPr>
      <t xml:space="preserve">ERWC Workshops estimated at $45K </t>
    </r>
  </si>
  <si>
    <t>Total Central University</t>
  </si>
  <si>
    <t>Central University</t>
  </si>
  <si>
    <t>Scholarships</t>
  </si>
  <si>
    <t>Total Scholarships (other)</t>
  </si>
  <si>
    <t>45 new hires + 4 research cluster</t>
  </si>
  <si>
    <r>
      <rPr>
        <vertAlign val="superscript"/>
        <sz val="12"/>
        <rFont val="CG Times"/>
      </rPr>
      <t>3</t>
    </r>
    <r>
      <rPr>
        <sz val="12"/>
        <rFont val="CG Times"/>
      </rPr>
      <t>Against Library $250,000 shortfall (2016/17 Budget Request)</t>
    </r>
  </si>
  <si>
    <r>
      <t>Replacement Equipment</t>
    </r>
    <r>
      <rPr>
        <vertAlign val="superscript"/>
        <sz val="12"/>
        <rFont val="CG Times"/>
      </rPr>
      <t>2</t>
    </r>
  </si>
  <si>
    <r>
      <t>Instructional Equipment</t>
    </r>
    <r>
      <rPr>
        <vertAlign val="superscript"/>
        <sz val="12"/>
        <rFont val="CG Times"/>
      </rPr>
      <t>2</t>
    </r>
  </si>
  <si>
    <r>
      <t>Library Materials</t>
    </r>
    <r>
      <rPr>
        <vertAlign val="superscript"/>
        <sz val="12"/>
        <rFont val="CG Times"/>
      </rPr>
      <t>2, 3</t>
    </r>
  </si>
  <si>
    <r>
      <t>Student Affairs Programs</t>
    </r>
    <r>
      <rPr>
        <vertAlign val="superscript"/>
        <sz val="12"/>
        <rFont val="CG Times"/>
      </rPr>
      <t>2</t>
    </r>
  </si>
  <si>
    <r>
      <t>Athletics (new 2017/18)</t>
    </r>
    <r>
      <rPr>
        <vertAlign val="superscript"/>
        <sz val="12"/>
        <rFont val="CG Times"/>
      </rPr>
      <t>2</t>
    </r>
  </si>
  <si>
    <r>
      <rPr>
        <vertAlign val="superscript"/>
        <sz val="12"/>
        <rFont val="CG Times"/>
      </rPr>
      <t>2</t>
    </r>
    <r>
      <rPr>
        <sz val="12"/>
        <rFont val="CG Times"/>
      </rPr>
      <t>Recommended distribution of additional $250K of Lottery funds from CSU updated 1/9/18</t>
    </r>
  </si>
  <si>
    <t>Final redistribution of faculty start-up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</si>
</sst>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_);_(@_)"/>
  </numFmts>
  <fonts count="2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CG Times"/>
      <family val="1"/>
    </font>
    <font>
      <b/>
      <sz val="12"/>
      <name val="CG Times"/>
      <family val="1"/>
    </font>
    <font>
      <sz val="12"/>
      <name val="CG Times"/>
      <family val="1"/>
    </font>
    <font>
      <u val="singleAccounting"/>
      <sz val="12"/>
      <name val="CG Times"/>
      <family val="1"/>
    </font>
    <font>
      <b/>
      <sz val="12"/>
      <name val="CG Times"/>
    </font>
    <font>
      <i/>
      <sz val="12"/>
      <name val="CG Times"/>
      <family val="1"/>
    </font>
    <font>
      <u/>
      <sz val="10"/>
      <name val="Arial"/>
      <family val="2"/>
    </font>
    <font>
      <sz val="9"/>
      <name val="CG Times"/>
    </font>
    <font>
      <b/>
      <sz val="12"/>
      <name val="Arial"/>
      <family val="2"/>
    </font>
    <font>
      <b/>
      <i/>
      <sz val="12"/>
      <name val="CG Times"/>
    </font>
    <font>
      <sz val="7"/>
      <name val="CG Times"/>
      <family val="1"/>
    </font>
    <font>
      <sz val="6"/>
      <name val="CG Times"/>
      <family val="1"/>
    </font>
    <font>
      <vertAlign val="superscript"/>
      <sz val="12"/>
      <name val="CG Times"/>
    </font>
    <font>
      <sz val="12"/>
      <name val="CG Times"/>
    </font>
    <font>
      <b/>
      <u/>
      <sz val="14"/>
      <name val="CG Times"/>
      <family val="1"/>
    </font>
    <font>
      <b/>
      <sz val="15"/>
      <color theme="0"/>
      <name val="CG Times"/>
      <family val="1"/>
    </font>
    <font>
      <sz val="12"/>
      <color theme="0" tint="-0.34998626667073579"/>
      <name val="CG Times"/>
      <family val="1"/>
    </font>
    <font>
      <b/>
      <sz val="12"/>
      <color theme="0" tint="-0.34998626667073579"/>
      <name val="CG Times"/>
      <family val="1"/>
    </font>
    <font>
      <i/>
      <sz val="12"/>
      <color theme="0" tint="-0.34998626667073579"/>
      <name val="CG 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indexed="64"/>
      </right>
      <top/>
      <bottom style="hair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medium">
        <color indexed="64"/>
      </right>
      <top style="hair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0" fontId="5" fillId="0" borderId="4" xfId="0" applyFont="1" applyBorder="1"/>
    <xf numFmtId="0" fontId="5" fillId="0" borderId="0" xfId="0" applyFont="1" applyBorder="1"/>
    <xf numFmtId="164" fontId="5" fillId="0" borderId="0" xfId="2" applyNumberFormat="1" applyFont="1" applyBorder="1"/>
    <xf numFmtId="0" fontId="5" fillId="0" borderId="5" xfId="0" applyFont="1" applyBorder="1"/>
    <xf numFmtId="0" fontId="5" fillId="0" borderId="0" xfId="0" applyFont="1" applyFill="1"/>
    <xf numFmtId="0" fontId="4" fillId="0" borderId="0" xfId="0" applyFont="1" applyBorder="1"/>
    <xf numFmtId="164" fontId="4" fillId="0" borderId="6" xfId="2" applyNumberFormat="1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/>
    <xf numFmtId="0" fontId="5" fillId="0" borderId="4" xfId="0" applyFont="1" applyFill="1" applyBorder="1"/>
    <xf numFmtId="0" fontId="5" fillId="0" borderId="0" xfId="0" applyFont="1" applyFill="1" applyBorder="1"/>
    <xf numFmtId="0" fontId="5" fillId="0" borderId="5" xfId="0" applyFont="1" applyFill="1" applyBorder="1"/>
    <xf numFmtId="0" fontId="8" fillId="0" borderId="4" xfId="0" applyFont="1" applyBorder="1"/>
    <xf numFmtId="165" fontId="5" fillId="0" borderId="5" xfId="1" applyNumberFormat="1" applyFont="1" applyBorder="1"/>
    <xf numFmtId="164" fontId="8" fillId="0" borderId="0" xfId="2" applyNumberFormat="1" applyFont="1"/>
    <xf numFmtId="0" fontId="3" fillId="0" borderId="0" xfId="0" applyFont="1" applyBorder="1"/>
    <xf numFmtId="42" fontId="5" fillId="0" borderId="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0" fillId="0" borderId="0" xfId="2" applyFont="1"/>
    <xf numFmtId="164" fontId="0" fillId="0" borderId="0" xfId="2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/>
    <xf numFmtId="44" fontId="0" fillId="0" borderId="0" xfId="2" applyNumberFormat="1" applyFont="1" applyAlignment="1">
      <alignment horizontal="center"/>
    </xf>
    <xf numFmtId="164" fontId="0" fillId="0" borderId="0" xfId="2" applyNumberFormat="1" applyFont="1" applyAlignment="1">
      <alignment horizontal="center" wrapText="1"/>
    </xf>
    <xf numFmtId="164" fontId="0" fillId="0" borderId="0" xfId="2" applyNumberFormat="1" applyFont="1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12" xfId="2" applyNumberFormat="1" applyFont="1" applyBorder="1"/>
    <xf numFmtId="164" fontId="0" fillId="0" borderId="12" xfId="2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12" xfId="2" applyFont="1" applyBorder="1"/>
    <xf numFmtId="164" fontId="0" fillId="0" borderId="14" xfId="2" applyNumberFormat="1" applyFont="1" applyBorder="1"/>
    <xf numFmtId="164" fontId="5" fillId="0" borderId="6" xfId="2" applyNumberFormat="1" applyFont="1" applyFill="1" applyBorder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1" xfId="0" applyFont="1" applyBorder="1"/>
    <xf numFmtId="0" fontId="14" fillId="0" borderId="0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wrapText="1"/>
    </xf>
    <xf numFmtId="0" fontId="5" fillId="0" borderId="10" xfId="0" applyFont="1" applyBorder="1"/>
    <xf numFmtId="0" fontId="5" fillId="0" borderId="15" xfId="0" applyFont="1" applyBorder="1"/>
    <xf numFmtId="41" fontId="5" fillId="0" borderId="0" xfId="0" applyNumberFormat="1" applyFont="1" applyBorder="1"/>
    <xf numFmtId="41" fontId="5" fillId="0" borderId="5" xfId="0" applyNumberFormat="1" applyFont="1" applyBorder="1"/>
    <xf numFmtId="41" fontId="5" fillId="0" borderId="15" xfId="1" applyNumberFormat="1" applyFont="1" applyBorder="1"/>
    <xf numFmtId="41" fontId="5" fillId="0" borderId="0" xfId="1" applyNumberFormat="1" applyFont="1" applyBorder="1"/>
    <xf numFmtId="41" fontId="5" fillId="0" borderId="5" xfId="1" applyNumberFormat="1" applyFont="1" applyBorder="1"/>
    <xf numFmtId="41" fontId="6" fillId="0" borderId="0" xfId="1" applyNumberFormat="1" applyFont="1" applyBorder="1"/>
    <xf numFmtId="41" fontId="6" fillId="0" borderId="5" xfId="1" applyNumberFormat="1" applyFont="1" applyBorder="1"/>
    <xf numFmtId="41" fontId="5" fillId="0" borderId="0" xfId="1" applyNumberFormat="1" applyFont="1" applyFill="1" applyBorder="1"/>
    <xf numFmtId="41" fontId="5" fillId="0" borderId="16" xfId="1" applyNumberFormat="1" applyFont="1" applyBorder="1"/>
    <xf numFmtId="0" fontId="5" fillId="0" borderId="17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5" fillId="0" borderId="18" xfId="0" applyFont="1" applyFill="1" applyBorder="1"/>
    <xf numFmtId="0" fontId="5" fillId="0" borderId="19" xfId="0" applyFont="1" applyFill="1" applyBorder="1"/>
    <xf numFmtId="41" fontId="5" fillId="0" borderId="19" xfId="1" applyNumberFormat="1" applyFont="1" applyFill="1" applyBorder="1"/>
    <xf numFmtId="41" fontId="5" fillId="0" borderId="19" xfId="1" applyNumberFormat="1" applyFont="1" applyBorder="1"/>
    <xf numFmtId="41" fontId="5" fillId="0" borderId="20" xfId="1" applyNumberFormat="1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wrapText="1"/>
    </xf>
    <xf numFmtId="0" fontId="5" fillId="0" borderId="21" xfId="0" applyFont="1" applyBorder="1"/>
    <xf numFmtId="0" fontId="5" fillId="0" borderId="22" xfId="0" applyFont="1" applyBorder="1"/>
    <xf numFmtId="41" fontId="5" fillId="0" borderId="22" xfId="1" applyNumberFormat="1" applyFont="1" applyBorder="1"/>
    <xf numFmtId="41" fontId="5" fillId="0" borderId="23" xfId="1" applyNumberFormat="1" applyFont="1" applyBorder="1"/>
    <xf numFmtId="0" fontId="4" fillId="0" borderId="0" xfId="0" applyFont="1" applyFill="1" applyBorder="1"/>
    <xf numFmtId="41" fontId="7" fillId="0" borderId="0" xfId="2" applyNumberFormat="1" applyFont="1" applyFill="1" applyBorder="1"/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24" xfId="0" applyFont="1" applyBorder="1"/>
    <xf numFmtId="0" fontId="5" fillId="0" borderId="25" xfId="0" applyFont="1" applyBorder="1"/>
    <xf numFmtId="41" fontId="5" fillId="0" borderId="25" xfId="1" applyNumberFormat="1" applyFont="1" applyBorder="1"/>
    <xf numFmtId="41" fontId="5" fillId="0" borderId="26" xfId="1" applyNumberFormat="1" applyFont="1" applyBorder="1"/>
    <xf numFmtId="0" fontId="5" fillId="0" borderId="27" xfId="0" applyFont="1" applyFill="1" applyBorder="1"/>
    <xf numFmtId="0" fontId="5" fillId="0" borderId="28" xfId="0" applyFont="1" applyFill="1" applyBorder="1"/>
    <xf numFmtId="41" fontId="5" fillId="0" borderId="28" xfId="1" applyNumberFormat="1" applyFont="1" applyFill="1" applyBorder="1"/>
    <xf numFmtId="41" fontId="5" fillId="0" borderId="28" xfId="1" applyNumberFormat="1" applyFont="1" applyBorder="1"/>
    <xf numFmtId="41" fontId="5" fillId="0" borderId="29" xfId="1" applyNumberFormat="1" applyFont="1" applyBorder="1"/>
    <xf numFmtId="0" fontId="5" fillId="0" borderId="24" xfId="0" applyFont="1" applyBorder="1" applyAlignment="1">
      <alignment wrapText="1"/>
    </xf>
    <xf numFmtId="0" fontId="5" fillId="0" borderId="30" xfId="0" applyFont="1" applyBorder="1"/>
    <xf numFmtId="0" fontId="5" fillId="0" borderId="31" xfId="0" applyFont="1" applyBorder="1"/>
    <xf numFmtId="41" fontId="5" fillId="0" borderId="31" xfId="1" applyNumberFormat="1" applyFont="1" applyBorder="1"/>
    <xf numFmtId="41" fontId="5" fillId="0" borderId="32" xfId="1" applyNumberFormat="1" applyFont="1" applyBorder="1"/>
    <xf numFmtId="0" fontId="5" fillId="3" borderId="33" xfId="0" applyFont="1" applyFill="1" applyBorder="1"/>
    <xf numFmtId="0" fontId="3" fillId="3" borderId="33" xfId="0" applyFont="1" applyFill="1" applyBorder="1"/>
    <xf numFmtId="41" fontId="5" fillId="3" borderId="33" xfId="0" applyNumberFormat="1" applyFont="1" applyFill="1" applyBorder="1"/>
    <xf numFmtId="41" fontId="5" fillId="3" borderId="33" xfId="1" applyNumberFormat="1" applyFont="1" applyFill="1" applyBorder="1"/>
    <xf numFmtId="0" fontId="4" fillId="3" borderId="33" xfId="0" applyFont="1" applyFill="1" applyBorder="1"/>
    <xf numFmtId="41" fontId="7" fillId="3" borderId="33" xfId="2" applyNumberFormat="1" applyFont="1" applyFill="1" applyBorder="1"/>
    <xf numFmtId="0" fontId="5" fillId="0" borderId="34" xfId="0" applyFont="1" applyBorder="1"/>
    <xf numFmtId="0" fontId="5" fillId="0" borderId="35" xfId="0" applyFont="1" applyBorder="1"/>
    <xf numFmtId="41" fontId="5" fillId="0" borderId="35" xfId="1" applyNumberFormat="1" applyFont="1" applyBorder="1"/>
    <xf numFmtId="41" fontId="5" fillId="0" borderId="36" xfId="1" applyNumberFormat="1" applyFont="1" applyBorder="1"/>
    <xf numFmtId="0" fontId="5" fillId="0" borderId="37" xfId="0" applyFont="1" applyBorder="1"/>
    <xf numFmtId="0" fontId="5" fillId="0" borderId="38" xfId="0" applyFont="1" applyBorder="1"/>
    <xf numFmtId="41" fontId="5" fillId="0" borderId="38" xfId="1" applyNumberFormat="1" applyFont="1" applyBorder="1"/>
    <xf numFmtId="41" fontId="5" fillId="0" borderId="39" xfId="1" applyNumberFormat="1" applyFont="1" applyBorder="1"/>
    <xf numFmtId="0" fontId="5" fillId="0" borderId="34" xfId="0" applyFont="1" applyBorder="1" applyAlignment="1">
      <alignment wrapText="1"/>
    </xf>
    <xf numFmtId="0" fontId="5" fillId="0" borderId="40" xfId="0" applyFont="1" applyBorder="1"/>
    <xf numFmtId="0" fontId="5" fillId="0" borderId="41" xfId="0" applyFont="1" applyBorder="1"/>
    <xf numFmtId="41" fontId="5" fillId="0" borderId="41" xfId="1" applyNumberFormat="1" applyFont="1" applyBorder="1"/>
    <xf numFmtId="41" fontId="5" fillId="0" borderId="42" xfId="1" applyNumberFormat="1" applyFont="1" applyBorder="1"/>
    <xf numFmtId="164" fontId="12" fillId="4" borderId="44" xfId="2" applyNumberFormat="1" applyFont="1" applyFill="1" applyBorder="1" applyAlignment="1">
      <alignment horizontal="right"/>
    </xf>
    <xf numFmtId="41" fontId="12" fillId="4" borderId="44" xfId="2" applyNumberFormat="1" applyFont="1" applyFill="1" applyBorder="1"/>
    <xf numFmtId="0" fontId="12" fillId="4" borderId="43" xfId="0" applyFont="1" applyFill="1" applyBorder="1" applyAlignment="1">
      <alignment horizontal="left"/>
    </xf>
    <xf numFmtId="0" fontId="12" fillId="4" borderId="44" xfId="0" applyFont="1" applyFill="1" applyBorder="1" applyAlignment="1">
      <alignment horizontal="right"/>
    </xf>
    <xf numFmtId="0" fontId="7" fillId="4" borderId="44" xfId="0" applyFont="1" applyFill="1" applyBorder="1"/>
    <xf numFmtId="0" fontId="12" fillId="3" borderId="45" xfId="0" applyFont="1" applyFill="1" applyBorder="1"/>
    <xf numFmtId="0" fontId="5" fillId="3" borderId="46" xfId="0" applyFont="1" applyFill="1" applyBorder="1"/>
    <xf numFmtId="41" fontId="12" fillId="4" borderId="47" xfId="2" applyNumberFormat="1" applyFont="1" applyFill="1" applyBorder="1"/>
    <xf numFmtId="41" fontId="5" fillId="3" borderId="46" xfId="0" applyNumberFormat="1" applyFont="1" applyFill="1" applyBorder="1"/>
    <xf numFmtId="41" fontId="5" fillId="3" borderId="46" xfId="1" applyNumberFormat="1" applyFont="1" applyFill="1" applyBorder="1"/>
    <xf numFmtId="0" fontId="4" fillId="3" borderId="45" xfId="0" applyFont="1" applyFill="1" applyBorder="1"/>
    <xf numFmtId="0" fontId="4" fillId="0" borderId="4" xfId="0" applyFont="1" applyFill="1" applyBorder="1"/>
    <xf numFmtId="41" fontId="7" fillId="0" borderId="5" xfId="2" applyNumberFormat="1" applyFont="1" applyFill="1" applyBorder="1"/>
    <xf numFmtId="0" fontId="16" fillId="0" borderId="4" xfId="0" applyFont="1" applyBorder="1"/>
    <xf numFmtId="0" fontId="16" fillId="0" borderId="13" xfId="0" applyFont="1" applyBorder="1"/>
    <xf numFmtId="0" fontId="5" fillId="0" borderId="11" xfId="0" applyFont="1" applyBorder="1"/>
    <xf numFmtId="164" fontId="12" fillId="4" borderId="43" xfId="2" applyNumberFormat="1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19" fillId="0" borderId="0" xfId="0" applyFont="1" applyFill="1"/>
    <xf numFmtId="164" fontId="21" fillId="0" borderId="0" xfId="2" applyNumberFormat="1" applyFont="1"/>
    <xf numFmtId="164" fontId="19" fillId="0" borderId="0" xfId="0" applyNumberFormat="1" applyFont="1"/>
    <xf numFmtId="165" fontId="19" fillId="0" borderId="0" xfId="1" applyNumberFormat="1" applyFont="1"/>
    <xf numFmtId="41" fontId="19" fillId="0" borderId="0" xfId="0" applyNumberFormat="1" applyFont="1"/>
    <xf numFmtId="2" fontId="19" fillId="0" borderId="0" xfId="0" applyNumberFormat="1" applyFont="1"/>
    <xf numFmtId="165" fontId="19" fillId="0" borderId="0" xfId="0" applyNumberFormat="1" applyFont="1"/>
    <xf numFmtId="166" fontId="19" fillId="0" borderId="0" xfId="0" applyNumberFormat="1" applyFont="1"/>
    <xf numFmtId="42" fontId="19" fillId="0" borderId="0" xfId="0" applyNumberFormat="1" applyFont="1"/>
    <xf numFmtId="42" fontId="19" fillId="0" borderId="0" xfId="0" applyNumberFormat="1" applyFont="1" applyFill="1"/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5">
    <cellStyle name="Comma" xfId="1" builtinId="3"/>
    <cellStyle name="Currency" xfId="2" builtinId="4"/>
    <cellStyle name="Currency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YP65"/>
  <sheetViews>
    <sheetView showGridLines="0" tabSelected="1" showWhiteSpace="0" view="pageBreakPreview" topLeftCell="C41" zoomScale="115" zoomScaleNormal="115" zoomScaleSheetLayoutView="115" zoomScalePageLayoutView="75" workbookViewId="0">
      <selection activeCell="H57" sqref="H57"/>
    </sheetView>
  </sheetViews>
  <sheetFormatPr defaultColWidth="23.88671875" defaultRowHeight="15.6"/>
  <cols>
    <col min="1" max="1" width="19.88671875" style="3" customWidth="1"/>
    <col min="2" max="2" width="68.44140625" style="3" bestFit="1" customWidth="1"/>
    <col min="3" max="3" width="18.6640625" style="3" customWidth="1"/>
    <col min="4" max="4" width="15" style="3" customWidth="1"/>
    <col min="5" max="5" width="13" style="3" customWidth="1"/>
    <col min="6" max="6" width="13.5546875" style="3" customWidth="1"/>
    <col min="7" max="7" width="14.44140625" style="3" customWidth="1"/>
    <col min="8" max="8" width="13.33203125" style="3" customWidth="1"/>
    <col min="9" max="11" width="23.88671875" style="126" hidden="1" customWidth="1"/>
    <col min="12" max="13" width="23.88671875" style="126"/>
    <col min="14" max="16384" width="23.88671875" style="3"/>
  </cols>
  <sheetData>
    <row r="1" spans="1:13 16214:16214">
      <c r="A1" s="42"/>
      <c r="B1" s="1"/>
      <c r="C1" s="1"/>
      <c r="D1" s="1"/>
      <c r="E1" s="1"/>
      <c r="F1" s="1"/>
      <c r="G1" s="1"/>
      <c r="H1" s="2"/>
    </row>
    <row r="2" spans="1:13 16214:16214">
      <c r="A2" s="4"/>
      <c r="B2" s="5"/>
      <c r="C2" s="5"/>
      <c r="D2" s="5"/>
      <c r="E2" s="5"/>
      <c r="F2" s="5"/>
      <c r="G2" s="5"/>
      <c r="H2" s="7"/>
    </row>
    <row r="3" spans="1:13 16214:16214" ht="15.75" customHeight="1">
      <c r="A3" s="141" t="s">
        <v>67</v>
      </c>
      <c r="B3" s="142"/>
      <c r="C3" s="142"/>
      <c r="D3" s="142"/>
      <c r="E3" s="142"/>
      <c r="F3" s="142"/>
      <c r="G3" s="142"/>
      <c r="H3" s="143"/>
    </row>
    <row r="4" spans="1:13 16214:16214" ht="9" customHeight="1">
      <c r="A4" s="46"/>
      <c r="B4" s="40"/>
      <c r="C4" s="40"/>
      <c r="D4" s="40"/>
      <c r="E4" s="40"/>
      <c r="F4" s="40"/>
      <c r="G4" s="40"/>
      <c r="H4" s="41"/>
    </row>
    <row r="5" spans="1:13 16214:16214">
      <c r="A5" s="4"/>
      <c r="B5" s="5"/>
      <c r="C5" s="39" t="s">
        <v>56</v>
      </c>
      <c r="D5" s="6">
        <f>2404000</f>
        <v>2404000</v>
      </c>
      <c r="E5" s="5"/>
      <c r="F5" s="5"/>
      <c r="G5" s="5"/>
      <c r="H5" s="7"/>
      <c r="WYP5" s="8"/>
    </row>
    <row r="6" spans="1:13 16214:16214" ht="16.5" customHeight="1" thickBot="1">
      <c r="A6" s="4"/>
      <c r="B6" s="5"/>
      <c r="C6" s="39" t="s">
        <v>57</v>
      </c>
      <c r="D6" s="38">
        <v>113643.91</v>
      </c>
      <c r="E6" s="45" t="s">
        <v>0</v>
      </c>
      <c r="F6" s="5"/>
      <c r="G6" s="43"/>
      <c r="H6" s="44"/>
    </row>
    <row r="7" spans="1:13 16214:16214" ht="16.8" thickTop="1" thickBot="1">
      <c r="A7" s="4"/>
      <c r="B7" s="5"/>
      <c r="C7" s="59" t="s">
        <v>62</v>
      </c>
      <c r="D7" s="10">
        <f>SUM(D5:D6)</f>
        <v>2517643.91</v>
      </c>
      <c r="E7" s="5"/>
      <c r="F7" s="5"/>
      <c r="G7" s="5"/>
      <c r="H7" s="7"/>
    </row>
    <row r="8" spans="1:13 16214:16214" s="13" customFormat="1" ht="16.2" thickTop="1">
      <c r="A8" s="11"/>
      <c r="B8" s="9"/>
      <c r="C8" s="9"/>
      <c r="D8" s="9"/>
      <c r="E8" s="9"/>
      <c r="F8" s="9"/>
      <c r="G8" s="9"/>
      <c r="H8" s="12"/>
      <c r="I8" s="127"/>
      <c r="J8" s="127"/>
      <c r="K8" s="127"/>
      <c r="L8" s="127"/>
      <c r="M8" s="127"/>
    </row>
    <row r="9" spans="1:13 16214:16214" s="13" customFormat="1">
      <c r="A9" s="11"/>
      <c r="B9" s="9"/>
      <c r="C9" s="9"/>
      <c r="D9" s="9"/>
      <c r="E9" s="9"/>
      <c r="F9" s="9"/>
      <c r="G9" s="9"/>
      <c r="H9" s="12"/>
      <c r="I9" s="127"/>
      <c r="J9" s="127"/>
      <c r="K9" s="127"/>
      <c r="L9" s="127"/>
      <c r="M9" s="127"/>
    </row>
    <row r="10" spans="1:13 16214:16214" s="13" customFormat="1" ht="16.2" thickBot="1">
      <c r="A10" s="11"/>
      <c r="B10" s="9"/>
      <c r="C10" s="9"/>
      <c r="D10" s="9"/>
      <c r="E10" s="9"/>
      <c r="F10" s="9"/>
      <c r="G10" s="9"/>
      <c r="H10" s="12"/>
      <c r="I10" s="127"/>
      <c r="J10" s="127"/>
      <c r="K10" s="127"/>
      <c r="L10" s="127"/>
      <c r="M10" s="127"/>
    </row>
    <row r="11" spans="1:13 16214:16214" s="13" customFormat="1" ht="19.2" thickBot="1">
      <c r="A11" s="138" t="s">
        <v>58</v>
      </c>
      <c r="B11" s="139"/>
      <c r="C11" s="139"/>
      <c r="D11" s="139"/>
      <c r="E11" s="139"/>
      <c r="F11" s="139"/>
      <c r="G11" s="139"/>
      <c r="H11" s="140"/>
      <c r="I11" s="127"/>
      <c r="J11" s="127"/>
      <c r="K11" s="127"/>
      <c r="L11" s="127"/>
      <c r="M11" s="127"/>
    </row>
    <row r="12" spans="1:13 16214:16214" s="8" customFormat="1">
      <c r="A12" s="14"/>
      <c r="B12" s="15"/>
      <c r="C12" s="15"/>
      <c r="D12" s="15"/>
      <c r="E12" s="15"/>
      <c r="F12" s="15"/>
      <c r="G12" s="15"/>
      <c r="H12" s="16"/>
      <c r="I12" s="128"/>
      <c r="J12" s="128"/>
      <c r="K12" s="128"/>
      <c r="L12" s="128"/>
      <c r="M12" s="128"/>
    </row>
    <row r="13" spans="1:13 16214:16214" ht="47.4" thickBot="1">
      <c r="A13" s="4"/>
      <c r="B13" s="5"/>
      <c r="C13" s="5"/>
      <c r="D13" s="74" t="s">
        <v>1</v>
      </c>
      <c r="E13" s="74" t="s">
        <v>2</v>
      </c>
      <c r="F13" s="74" t="s">
        <v>3</v>
      </c>
      <c r="G13" s="74" t="s">
        <v>59</v>
      </c>
      <c r="H13" s="75" t="s">
        <v>4</v>
      </c>
    </row>
    <row r="14" spans="1:13 16214:16214" ht="16.8" thickBot="1">
      <c r="A14" s="114" t="s">
        <v>5</v>
      </c>
      <c r="B14" s="90"/>
      <c r="C14" s="90"/>
      <c r="D14" s="90"/>
      <c r="E14" s="90"/>
      <c r="F14" s="90"/>
      <c r="G14" s="90"/>
      <c r="H14" s="115"/>
    </row>
    <row r="15" spans="1:13 16214:16214" ht="18.600000000000001">
      <c r="A15" s="4"/>
      <c r="B15" s="76" t="s">
        <v>70</v>
      </c>
      <c r="C15" s="77" t="s">
        <v>68</v>
      </c>
      <c r="D15" s="78" t="s">
        <v>9</v>
      </c>
      <c r="E15" s="78"/>
      <c r="F15" s="78"/>
      <c r="G15" s="78">
        <v>21148.35</v>
      </c>
      <c r="H15" s="79">
        <f t="shared" ref="H15" si="0">SUM(D15:G15)</f>
        <v>21148.35</v>
      </c>
      <c r="I15" s="126" t="s">
        <v>60</v>
      </c>
    </row>
    <row r="16" spans="1:13 16214:16214">
      <c r="A16" s="4"/>
      <c r="B16" s="96" t="s">
        <v>7</v>
      </c>
      <c r="C16" s="97" t="s">
        <v>8</v>
      </c>
      <c r="D16" s="98" t="s">
        <v>9</v>
      </c>
      <c r="E16" s="98" t="s">
        <v>9</v>
      </c>
      <c r="F16" s="98"/>
      <c r="G16" s="98">
        <f>12893.23+379.63</f>
        <v>13272.859999999999</v>
      </c>
      <c r="H16" s="99">
        <f>SUM(D16:G16)</f>
        <v>13272.859999999999</v>
      </c>
      <c r="I16" s="127"/>
    </row>
    <row r="17" spans="1:13" s="19" customFormat="1" ht="16.2">
      <c r="A17" s="4"/>
      <c r="B17" s="125" t="s">
        <v>10</v>
      </c>
      <c r="C17" s="109"/>
      <c r="D17" s="110">
        <f>SUM(D15:D16)</f>
        <v>0</v>
      </c>
      <c r="E17" s="110">
        <f>SUM(E15:E16)</f>
        <v>0</v>
      </c>
      <c r="F17" s="110">
        <f>SUM(F15:F16)</f>
        <v>0</v>
      </c>
      <c r="G17" s="110">
        <f>SUM(G15:G16)</f>
        <v>34421.21</v>
      </c>
      <c r="H17" s="116">
        <f>SUM(H15:H16)</f>
        <v>34421.21</v>
      </c>
      <c r="I17" s="129"/>
      <c r="J17" s="129"/>
      <c r="K17" s="129"/>
      <c r="L17" s="129"/>
      <c r="M17" s="129"/>
    </row>
    <row r="18" spans="1:13" ht="16.2" thickBot="1">
      <c r="A18" s="4"/>
      <c r="B18" s="20"/>
      <c r="C18" s="20"/>
      <c r="D18" s="49"/>
      <c r="E18" s="49"/>
      <c r="F18" s="49"/>
      <c r="G18" s="49"/>
      <c r="H18" s="50"/>
    </row>
    <row r="19" spans="1:13" ht="16.8" thickBot="1">
      <c r="A19" s="114" t="s">
        <v>11</v>
      </c>
      <c r="B19" s="91"/>
      <c r="C19" s="91"/>
      <c r="D19" s="92"/>
      <c r="E19" s="92"/>
      <c r="F19" s="92"/>
      <c r="G19" s="92"/>
      <c r="H19" s="117"/>
      <c r="K19" s="127" t="s">
        <v>84</v>
      </c>
    </row>
    <row r="20" spans="1:13" ht="18.600000000000001">
      <c r="A20" s="17"/>
      <c r="B20" s="80" t="s">
        <v>78</v>
      </c>
      <c r="C20" s="81"/>
      <c r="D20" s="82">
        <f>160564+22968/2+30000</f>
        <v>202048</v>
      </c>
      <c r="E20" s="83"/>
      <c r="F20" s="83"/>
      <c r="G20" s="82">
        <f>(55068.1-G17)/2</f>
        <v>10323.445</v>
      </c>
      <c r="H20" s="84">
        <f>SUM(D20:G20)</f>
        <v>212371.44500000001</v>
      </c>
      <c r="I20" s="130"/>
      <c r="J20" s="131"/>
      <c r="K20" s="132">
        <f>(D28-K28)/2</f>
        <v>3750</v>
      </c>
    </row>
    <row r="21" spans="1:13" ht="18.600000000000001">
      <c r="A21" s="17"/>
      <c r="B21" s="60" t="s">
        <v>79</v>
      </c>
      <c r="C21" s="61"/>
      <c r="D21" s="82">
        <f>160563+22968/2+30000</f>
        <v>202047</v>
      </c>
      <c r="E21" s="63"/>
      <c r="F21" s="63"/>
      <c r="G21" s="62">
        <f>(55068.1-G17)/2</f>
        <v>10323.445</v>
      </c>
      <c r="H21" s="64">
        <f>SUM(D21:G21)</f>
        <v>212370.44500000001</v>
      </c>
      <c r="I21" s="130"/>
      <c r="J21" s="131"/>
      <c r="K21" s="132">
        <f>(D28-K28)/2</f>
        <v>3750</v>
      </c>
    </row>
    <row r="22" spans="1:13">
      <c r="A22" s="17"/>
      <c r="B22" s="65" t="s">
        <v>12</v>
      </c>
      <c r="C22" s="66" t="s">
        <v>13</v>
      </c>
      <c r="D22" s="63">
        <f>70500</f>
        <v>70500</v>
      </c>
      <c r="E22" s="63"/>
      <c r="F22" s="63"/>
      <c r="G22" s="63"/>
      <c r="H22" s="64">
        <f t="shared" ref="H22:H28" si="1">SUM(D22:G22)</f>
        <v>70500</v>
      </c>
      <c r="J22" s="131"/>
    </row>
    <row r="23" spans="1:13" ht="18.600000000000001">
      <c r="A23" s="17"/>
      <c r="B23" s="65" t="s">
        <v>80</v>
      </c>
      <c r="C23" s="66" t="s">
        <v>6</v>
      </c>
      <c r="D23" s="63">
        <f>375000+50000</f>
        <v>425000</v>
      </c>
      <c r="E23" s="63"/>
      <c r="F23" s="63"/>
      <c r="G23" s="63"/>
      <c r="H23" s="64">
        <f t="shared" si="1"/>
        <v>425000</v>
      </c>
      <c r="J23" s="131"/>
    </row>
    <row r="24" spans="1:13" ht="16.5" customHeight="1">
      <c r="A24" s="17"/>
      <c r="B24" s="65" t="s">
        <v>14</v>
      </c>
      <c r="C24" s="66" t="s">
        <v>6</v>
      </c>
      <c r="D24" s="63">
        <v>50000</v>
      </c>
      <c r="E24" s="63"/>
      <c r="F24" s="63"/>
      <c r="G24" s="63"/>
      <c r="H24" s="64">
        <f t="shared" si="1"/>
        <v>50000</v>
      </c>
      <c r="J24" s="131"/>
    </row>
    <row r="25" spans="1:13">
      <c r="A25" s="4"/>
      <c r="B25" s="65" t="s">
        <v>15</v>
      </c>
      <c r="C25" s="66" t="s">
        <v>68</v>
      </c>
      <c r="D25" s="63">
        <v>75000</v>
      </c>
      <c r="E25" s="63"/>
      <c r="F25" s="63"/>
      <c r="G25" s="63"/>
      <c r="H25" s="64">
        <f>SUM(D25:G25)</f>
        <v>75000</v>
      </c>
      <c r="J25" s="131"/>
    </row>
    <row r="26" spans="1:13">
      <c r="A26" s="17"/>
      <c r="B26" s="67" t="s">
        <v>16</v>
      </c>
      <c r="C26" s="66" t="s">
        <v>8</v>
      </c>
      <c r="D26" s="63">
        <v>40000</v>
      </c>
      <c r="E26" s="63"/>
      <c r="F26" s="63"/>
      <c r="G26" s="63"/>
      <c r="H26" s="64">
        <f t="shared" si="1"/>
        <v>40000</v>
      </c>
      <c r="J26" s="131"/>
    </row>
    <row r="27" spans="1:13">
      <c r="A27" s="17"/>
      <c r="B27" s="67" t="s">
        <v>17</v>
      </c>
      <c r="C27" s="66" t="s">
        <v>8</v>
      </c>
      <c r="D27" s="63">
        <v>10000</v>
      </c>
      <c r="E27" s="63"/>
      <c r="F27" s="63"/>
      <c r="G27" s="63"/>
      <c r="H27" s="64">
        <f t="shared" si="1"/>
        <v>10000</v>
      </c>
      <c r="J27" s="131"/>
      <c r="K27" s="133"/>
    </row>
    <row r="28" spans="1:13">
      <c r="A28" s="17"/>
      <c r="B28" s="65" t="s">
        <v>38</v>
      </c>
      <c r="C28" s="66"/>
      <c r="D28" s="62">
        <f>52*2500</f>
        <v>130000</v>
      </c>
      <c r="E28" s="63"/>
      <c r="F28" s="63"/>
      <c r="G28" s="63"/>
      <c r="H28" s="64">
        <f t="shared" si="1"/>
        <v>130000</v>
      </c>
      <c r="I28" s="132" t="s">
        <v>76</v>
      </c>
      <c r="J28" s="131"/>
      <c r="K28" s="131">
        <f>49*2500</f>
        <v>122500</v>
      </c>
      <c r="L28" s="134"/>
    </row>
    <row r="29" spans="1:13" ht="18.600000000000001">
      <c r="A29" s="17"/>
      <c r="B29" s="65" t="s">
        <v>81</v>
      </c>
      <c r="C29" s="66"/>
      <c r="D29" s="63"/>
      <c r="E29" s="63">
        <f>275000+30000</f>
        <v>305000</v>
      </c>
      <c r="F29" s="63"/>
      <c r="G29" s="63">
        <v>42135.79</v>
      </c>
      <c r="H29" s="64">
        <f>SUM(D29:G29)</f>
        <v>347135.79</v>
      </c>
      <c r="I29" s="135"/>
    </row>
    <row r="30" spans="1:13">
      <c r="A30" s="4"/>
      <c r="B30" s="65" t="s">
        <v>18</v>
      </c>
      <c r="C30" s="66"/>
      <c r="D30" s="63"/>
      <c r="E30" s="63">
        <v>30000</v>
      </c>
      <c r="F30" s="63"/>
      <c r="G30" s="63"/>
      <c r="H30" s="64">
        <f>SUM(D30:G30)</f>
        <v>30000</v>
      </c>
    </row>
    <row r="31" spans="1:13">
      <c r="A31" s="17"/>
      <c r="B31" s="100" t="s">
        <v>19</v>
      </c>
      <c r="C31" s="101"/>
      <c r="D31" s="102"/>
      <c r="E31" s="102"/>
      <c r="F31" s="102">
        <v>10000</v>
      </c>
      <c r="G31" s="102"/>
      <c r="H31" s="103">
        <f>SUM(D31:G31)</f>
        <v>10000</v>
      </c>
      <c r="I31" s="130" t="s">
        <v>9</v>
      </c>
    </row>
    <row r="32" spans="1:13" ht="16.2">
      <c r="A32" s="17"/>
      <c r="B32" s="111" t="s">
        <v>20</v>
      </c>
      <c r="C32" s="112"/>
      <c r="D32" s="110">
        <f>SUM(D20:D31)</f>
        <v>1204595</v>
      </c>
      <c r="E32" s="110">
        <f t="shared" ref="E32:H32" si="2">SUM(E20:E31)</f>
        <v>335000</v>
      </c>
      <c r="F32" s="110">
        <f t="shared" si="2"/>
        <v>10000</v>
      </c>
      <c r="G32" s="110">
        <f t="shared" si="2"/>
        <v>62782.68</v>
      </c>
      <c r="H32" s="116">
        <f t="shared" si="2"/>
        <v>1612377.6800000002</v>
      </c>
    </row>
    <row r="33" spans="1:11" ht="16.2" thickBot="1">
      <c r="A33" s="17"/>
      <c r="B33" s="5"/>
      <c r="C33" s="5"/>
      <c r="D33" s="56"/>
      <c r="E33" s="52"/>
      <c r="F33" s="52"/>
      <c r="G33" s="52"/>
      <c r="H33" s="53"/>
      <c r="J33" s="131"/>
      <c r="K33" s="133"/>
    </row>
    <row r="34" spans="1:11" ht="16.8" thickBot="1">
      <c r="A34" s="114" t="s">
        <v>63</v>
      </c>
      <c r="B34" s="90"/>
      <c r="C34" s="90"/>
      <c r="D34" s="93"/>
      <c r="E34" s="93"/>
      <c r="F34" s="93"/>
      <c r="G34" s="93"/>
      <c r="H34" s="118"/>
      <c r="J34" s="131"/>
      <c r="K34" s="133"/>
    </row>
    <row r="35" spans="1:11">
      <c r="A35" s="17"/>
      <c r="B35" s="85" t="s">
        <v>64</v>
      </c>
      <c r="C35" s="77"/>
      <c r="D35" s="78"/>
      <c r="E35" s="78"/>
      <c r="F35" s="78">
        <v>150000</v>
      </c>
      <c r="G35" s="78"/>
      <c r="H35" s="79">
        <f>SUM(D35:G35)</f>
        <v>150000</v>
      </c>
      <c r="K35" s="133"/>
    </row>
    <row r="36" spans="1:11">
      <c r="A36" s="17"/>
      <c r="B36" s="58" t="s">
        <v>65</v>
      </c>
      <c r="C36" s="48"/>
      <c r="D36" s="51"/>
      <c r="E36" s="51"/>
      <c r="F36" s="51">
        <v>0</v>
      </c>
      <c r="G36" s="51"/>
      <c r="H36" s="57">
        <f t="shared" ref="H36:H37" si="3">SUM(D36:G36)</f>
        <v>0</v>
      </c>
    </row>
    <row r="37" spans="1:11">
      <c r="A37" s="17"/>
      <c r="B37" s="104" t="s">
        <v>66</v>
      </c>
      <c r="C37" s="97"/>
      <c r="D37" s="98"/>
      <c r="E37" s="98"/>
      <c r="F37" s="98">
        <f>500000</f>
        <v>500000</v>
      </c>
      <c r="G37" s="98"/>
      <c r="H37" s="99">
        <f t="shared" si="3"/>
        <v>500000</v>
      </c>
    </row>
    <row r="38" spans="1:11" ht="16.2">
      <c r="A38" s="17"/>
      <c r="B38" s="111" t="s">
        <v>69</v>
      </c>
      <c r="C38" s="112"/>
      <c r="D38" s="110">
        <f>SUM(D35:D37)</f>
        <v>0</v>
      </c>
      <c r="E38" s="110">
        <f t="shared" ref="E38:H38" si="4">SUM(E35:E37)</f>
        <v>0</v>
      </c>
      <c r="F38" s="110">
        <f t="shared" si="4"/>
        <v>650000</v>
      </c>
      <c r="G38" s="110">
        <f t="shared" si="4"/>
        <v>0</v>
      </c>
      <c r="H38" s="116">
        <f t="shared" si="4"/>
        <v>650000</v>
      </c>
    </row>
    <row r="39" spans="1:11" ht="16.2" thickBot="1">
      <c r="A39" s="4"/>
      <c r="B39" s="20"/>
      <c r="C39" s="20"/>
      <c r="D39" s="49"/>
      <c r="E39" s="49"/>
      <c r="F39" s="49"/>
      <c r="G39" s="49"/>
      <c r="H39" s="50"/>
    </row>
    <row r="40" spans="1:11" ht="16.8" thickBot="1">
      <c r="A40" s="114" t="s">
        <v>74</v>
      </c>
      <c r="B40" s="90"/>
      <c r="C40" s="90"/>
      <c r="D40" s="93"/>
      <c r="E40" s="93"/>
      <c r="F40" s="93"/>
      <c r="G40" s="93"/>
      <c r="H40" s="118"/>
      <c r="J40" s="131"/>
      <c r="K40" s="133"/>
    </row>
    <row r="41" spans="1:11" ht="18.600000000000001">
      <c r="A41" s="17"/>
      <c r="B41" s="85" t="s">
        <v>82</v>
      </c>
      <c r="C41" s="77"/>
      <c r="D41" s="78"/>
      <c r="E41" s="78"/>
      <c r="F41" s="78">
        <v>110000</v>
      </c>
      <c r="G41" s="78"/>
      <c r="H41" s="79">
        <f>SUM(D41:G41)</f>
        <v>110000</v>
      </c>
    </row>
    <row r="42" spans="1:11" ht="16.2">
      <c r="A42" s="17"/>
      <c r="B42" s="111" t="s">
        <v>75</v>
      </c>
      <c r="C42" s="112"/>
      <c r="D42" s="110">
        <f>SUM(D39:D41)</f>
        <v>0</v>
      </c>
      <c r="E42" s="110">
        <f t="shared" ref="E42:H42" si="5">SUM(E39:E41)</f>
        <v>0</v>
      </c>
      <c r="F42" s="110">
        <f t="shared" si="5"/>
        <v>110000</v>
      </c>
      <c r="G42" s="110">
        <f t="shared" si="5"/>
        <v>0</v>
      </c>
      <c r="H42" s="110">
        <f t="shared" si="5"/>
        <v>110000</v>
      </c>
    </row>
    <row r="43" spans="1:11" ht="16.2" thickBot="1">
      <c r="A43" s="4"/>
      <c r="B43" s="20"/>
      <c r="C43" s="20"/>
      <c r="D43" s="49"/>
      <c r="E43" s="49"/>
      <c r="F43" s="49"/>
      <c r="G43" s="49"/>
      <c r="H43" s="50"/>
    </row>
    <row r="44" spans="1:11" ht="16.8" thickBot="1">
      <c r="A44" s="114" t="s">
        <v>73</v>
      </c>
      <c r="B44" s="90"/>
      <c r="C44" s="90"/>
      <c r="D44" s="93"/>
      <c r="E44" s="93"/>
      <c r="F44" s="93"/>
      <c r="G44" s="93"/>
      <c r="H44" s="118"/>
      <c r="J44" s="131"/>
      <c r="K44" s="133"/>
    </row>
    <row r="45" spans="1:11">
      <c r="A45" s="17"/>
      <c r="B45" s="86" t="s">
        <v>21</v>
      </c>
      <c r="C45" s="87"/>
      <c r="D45" s="88"/>
      <c r="E45" s="88"/>
      <c r="F45" s="88">
        <v>19405</v>
      </c>
      <c r="G45" s="88"/>
      <c r="H45" s="89">
        <f>SUM(D45:G45)</f>
        <v>19405</v>
      </c>
    </row>
    <row r="46" spans="1:11">
      <c r="A46" s="17"/>
      <c r="B46" s="68" t="s">
        <v>54</v>
      </c>
      <c r="C46" s="69"/>
      <c r="D46" s="70"/>
      <c r="E46" s="70"/>
      <c r="F46" s="70"/>
      <c r="G46" s="70">
        <v>16440.02</v>
      </c>
      <c r="H46" s="71">
        <f>SUM(D46:G46)</f>
        <v>16440.02</v>
      </c>
    </row>
    <row r="47" spans="1:11">
      <c r="A47" s="17"/>
      <c r="B47" s="105" t="s">
        <v>22</v>
      </c>
      <c r="C47" s="106"/>
      <c r="D47" s="107"/>
      <c r="E47" s="107"/>
      <c r="F47" s="107">
        <v>75000</v>
      </c>
      <c r="G47" s="107"/>
      <c r="H47" s="108">
        <f>SUM(D47:G47)</f>
        <v>75000</v>
      </c>
      <c r="I47" s="126" t="s">
        <v>9</v>
      </c>
    </row>
    <row r="48" spans="1:11" ht="16.2">
      <c r="A48" s="4"/>
      <c r="B48" s="111" t="s">
        <v>72</v>
      </c>
      <c r="C48" s="113"/>
      <c r="D48" s="110">
        <f>SUM(D45:D47)</f>
        <v>0</v>
      </c>
      <c r="E48" s="110">
        <f>SUM(E45:E47)</f>
        <v>0</v>
      </c>
      <c r="F48" s="110">
        <f>SUM(F45:F47)</f>
        <v>94405</v>
      </c>
      <c r="G48" s="110">
        <f>SUM(G45:G47)</f>
        <v>16440.02</v>
      </c>
      <c r="H48" s="116">
        <f>SUM(H45:H47)</f>
        <v>110845.02</v>
      </c>
      <c r="I48" s="134" t="s">
        <v>9</v>
      </c>
    </row>
    <row r="49" spans="1:13" ht="18" thickBot="1">
      <c r="A49" s="4"/>
      <c r="B49" s="5"/>
      <c r="C49" s="5"/>
      <c r="D49" s="54"/>
      <c r="E49" s="54"/>
      <c r="F49" s="54"/>
      <c r="G49" s="54"/>
      <c r="H49" s="55"/>
    </row>
    <row r="50" spans="1:13" ht="16.2" thickBot="1">
      <c r="A50" s="119" t="s">
        <v>61</v>
      </c>
      <c r="B50" s="94"/>
      <c r="C50" s="94"/>
      <c r="D50" s="95">
        <f t="shared" ref="D50:E50" si="6">+D17+D38+D42+D48+D32</f>
        <v>1204595</v>
      </c>
      <c r="E50" s="95">
        <f t="shared" si="6"/>
        <v>335000</v>
      </c>
      <c r="F50" s="95">
        <f>+F17+F38+F42+F48+F32</f>
        <v>864405</v>
      </c>
      <c r="G50" s="95">
        <f t="shared" ref="G50:H50" si="7">+G17+G38+G42+G48+G32</f>
        <v>113643.91</v>
      </c>
      <c r="H50" s="95">
        <f t="shared" si="7"/>
        <v>2517643.91</v>
      </c>
      <c r="I50" s="136"/>
    </row>
    <row r="51" spans="1:13" s="8" customFormat="1">
      <c r="A51" s="120"/>
      <c r="B51" s="72"/>
      <c r="C51" s="72"/>
      <c r="D51" s="73"/>
      <c r="E51" s="73"/>
      <c r="F51" s="73"/>
      <c r="G51" s="73"/>
      <c r="H51" s="121"/>
      <c r="I51" s="137"/>
      <c r="J51" s="128"/>
      <c r="K51" s="128"/>
      <c r="L51" s="128"/>
      <c r="M51" s="128"/>
    </row>
    <row r="52" spans="1:13" ht="18.600000000000001">
      <c r="A52" s="122" t="s">
        <v>71</v>
      </c>
      <c r="B52" s="5"/>
      <c r="C52" s="5"/>
      <c r="D52" s="5"/>
      <c r="E52" s="5"/>
      <c r="F52" s="5"/>
      <c r="G52" s="21"/>
      <c r="H52" s="18"/>
    </row>
    <row r="53" spans="1:13" ht="18.600000000000001">
      <c r="A53" s="122" t="s">
        <v>83</v>
      </c>
      <c r="B53" s="5"/>
      <c r="C53" s="5"/>
      <c r="D53" s="5"/>
      <c r="E53" s="5"/>
      <c r="F53" s="5"/>
      <c r="G53" s="5"/>
      <c r="H53" s="7"/>
    </row>
    <row r="54" spans="1:13" ht="19.2" thickBot="1">
      <c r="A54" s="123" t="s">
        <v>77</v>
      </c>
      <c r="B54" s="47"/>
      <c r="C54" s="47"/>
      <c r="D54" s="47"/>
      <c r="E54" s="47"/>
      <c r="F54" s="47"/>
      <c r="G54" s="47"/>
      <c r="H54" s="124"/>
    </row>
    <row r="55" spans="1:13">
      <c r="A55" s="122"/>
    </row>
    <row r="57" spans="1:13">
      <c r="A57"/>
      <c r="B57"/>
      <c r="C57"/>
    </row>
    <row r="58" spans="1:13" ht="5.25" customHeight="1">
      <c r="A58"/>
      <c r="B58"/>
      <c r="C58"/>
    </row>
    <row r="59" spans="1:13">
      <c r="A59"/>
      <c r="B59"/>
      <c r="C59"/>
    </row>
    <row r="60" spans="1:13">
      <c r="A60"/>
      <c r="B60"/>
      <c r="C60"/>
    </row>
    <row r="61" spans="1:13">
      <c r="A61"/>
      <c r="B61"/>
      <c r="C61"/>
    </row>
    <row r="62" spans="1:13">
      <c r="A62"/>
      <c r="B62"/>
      <c r="C62"/>
    </row>
    <row r="63" spans="1:13">
      <c r="A63"/>
      <c r="B63"/>
      <c r="C63"/>
    </row>
    <row r="64" spans="1:13">
      <c r="A64"/>
      <c r="B64"/>
      <c r="C64"/>
    </row>
    <row r="65" spans="1:3">
      <c r="A65"/>
      <c r="B65"/>
      <c r="C65"/>
    </row>
  </sheetData>
  <mergeCells count="2">
    <mergeCell ref="A11:H11"/>
    <mergeCell ref="A3:H3"/>
  </mergeCells>
  <printOptions horizontalCentered="1"/>
  <pageMargins left="0.25" right="0.25" top="1.25" bottom="0.75" header="0.55000000000000004" footer="0.3"/>
  <pageSetup scale="58" orientation="portrait" r:id="rId1"/>
  <headerFooter alignWithMargins="0">
    <oddHeader xml:space="preserve">&amp;C&amp;"CG Times,Bold"&amp;12California State University, Northridge
 2017/18
 Lottery Budget
&amp;K01+000  &amp;"Palatino Linotype,Regular"&amp;10&amp;K000000
</oddHeader>
    <oddFooter xml:space="preserve">&amp;L&amp;F&amp;R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8" sqref="C8"/>
    </sheetView>
  </sheetViews>
  <sheetFormatPr defaultRowHeight="13.2"/>
  <cols>
    <col min="1" max="1" width="29.88671875" customWidth="1"/>
    <col min="2" max="2" width="11.33203125" bestFit="1" customWidth="1"/>
  </cols>
  <sheetData>
    <row r="1" spans="1:5" ht="15.6">
      <c r="A1" s="144" t="s">
        <v>47</v>
      </c>
      <c r="B1" s="144"/>
      <c r="C1" s="144"/>
      <c r="D1" s="144"/>
      <c r="E1" s="144"/>
    </row>
    <row r="3" spans="1:5">
      <c r="A3" t="s">
        <v>48</v>
      </c>
      <c r="B3" s="30">
        <v>3451</v>
      </c>
    </row>
    <row r="4" spans="1:5">
      <c r="A4" t="s">
        <v>49</v>
      </c>
      <c r="B4" s="30">
        <v>155992</v>
      </c>
    </row>
    <row r="5" spans="1:5">
      <c r="A5" t="s">
        <v>50</v>
      </c>
      <c r="B5" s="30">
        <v>155603</v>
      </c>
    </row>
    <row r="6" spans="1:5">
      <c r="A6" t="s">
        <v>51</v>
      </c>
      <c r="B6" s="30">
        <v>150000</v>
      </c>
      <c r="C6" t="s">
        <v>55</v>
      </c>
    </row>
    <row r="7" spans="1:5">
      <c r="A7" t="s">
        <v>52</v>
      </c>
      <c r="B7" s="30">
        <v>500000</v>
      </c>
      <c r="C7" t="s">
        <v>55</v>
      </c>
    </row>
    <row r="8" spans="1:5">
      <c r="A8" t="s">
        <v>53</v>
      </c>
      <c r="B8" s="33">
        <v>107500</v>
      </c>
    </row>
    <row r="9" spans="1:5" ht="13.8" thickBot="1">
      <c r="B9" s="37">
        <f>SUM(B3:B8)</f>
        <v>1072546</v>
      </c>
    </row>
    <row r="10" spans="1:5" ht="13.8" thickTop="1"/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36"/>
  <sheetViews>
    <sheetView workbookViewId="0">
      <selection activeCell="D33" sqref="D33"/>
    </sheetView>
  </sheetViews>
  <sheetFormatPr defaultRowHeight="13.2"/>
  <cols>
    <col min="1" max="1" width="32.109375" customWidth="1"/>
    <col min="2" max="2" width="14.88671875" style="22" customWidth="1"/>
    <col min="3" max="3" width="11.88671875" style="22" bestFit="1" customWidth="1"/>
    <col min="4" max="4" width="12.109375" style="22" customWidth="1"/>
    <col min="5" max="5" width="12.33203125" bestFit="1" customWidth="1"/>
  </cols>
  <sheetData>
    <row r="1" spans="1:6">
      <c r="A1" s="145" t="s">
        <v>45</v>
      </c>
      <c r="B1" s="145"/>
      <c r="C1" s="145"/>
      <c r="D1" s="145"/>
      <c r="E1" s="145"/>
    </row>
    <row r="2" spans="1:6">
      <c r="B2" s="22" t="s">
        <v>23</v>
      </c>
      <c r="C2" s="22" t="s">
        <v>24</v>
      </c>
      <c r="D2" s="22" t="s">
        <v>25</v>
      </c>
      <c r="E2" s="23" t="s">
        <v>44</v>
      </c>
    </row>
    <row r="3" spans="1:6">
      <c r="A3" s="27" t="s">
        <v>29</v>
      </c>
    </row>
    <row r="4" spans="1:6">
      <c r="A4" t="s">
        <v>8</v>
      </c>
      <c r="B4" s="25"/>
      <c r="C4" s="28">
        <v>13803.12</v>
      </c>
      <c r="D4" s="25"/>
      <c r="E4" s="24"/>
    </row>
    <row r="5" spans="1:6">
      <c r="A5" t="s">
        <v>26</v>
      </c>
      <c r="B5" s="25"/>
      <c r="C5" s="28">
        <v>7530.67</v>
      </c>
      <c r="D5" s="25"/>
      <c r="E5" s="24"/>
    </row>
    <row r="6" spans="1:6">
      <c r="A6" t="s">
        <v>2</v>
      </c>
      <c r="B6" s="25"/>
      <c r="C6" s="25"/>
      <c r="D6" s="25">
        <v>9539.58</v>
      </c>
      <c r="E6" s="24"/>
    </row>
    <row r="7" spans="1:6">
      <c r="A7" s="27" t="s">
        <v>27</v>
      </c>
      <c r="B7" s="25"/>
      <c r="C7" s="25"/>
      <c r="D7" s="25"/>
      <c r="E7" s="24"/>
    </row>
    <row r="8" spans="1:6">
      <c r="A8" t="s">
        <v>28</v>
      </c>
      <c r="B8" s="25">
        <v>76116</v>
      </c>
      <c r="D8" s="25"/>
      <c r="E8" s="24"/>
    </row>
    <row r="9" spans="1:6">
      <c r="A9" t="s">
        <v>30</v>
      </c>
      <c r="B9" s="34">
        <v>3450.67</v>
      </c>
      <c r="C9" s="35"/>
      <c r="D9" s="34"/>
      <c r="E9" s="36"/>
    </row>
    <row r="10" spans="1:6">
      <c r="B10" s="25">
        <f>SUM(B3:B9)</f>
        <v>79566.67</v>
      </c>
      <c r="C10" s="25">
        <f t="shared" ref="C10:D10" si="0">SUM(C3:C9)</f>
        <v>21333.79</v>
      </c>
      <c r="D10" s="25">
        <f t="shared" si="0"/>
        <v>9539.58</v>
      </c>
      <c r="E10" s="24">
        <f>SUM(B10:D10)</f>
        <v>110440.04</v>
      </c>
    </row>
    <row r="11" spans="1:6">
      <c r="B11" s="25"/>
      <c r="C11" s="25"/>
      <c r="D11" s="25"/>
      <c r="E11" s="24"/>
    </row>
    <row r="12" spans="1:6">
      <c r="A12" s="145" t="s">
        <v>46</v>
      </c>
      <c r="B12" s="145"/>
      <c r="C12" s="145"/>
      <c r="D12" s="145"/>
      <c r="E12" s="24"/>
    </row>
    <row r="13" spans="1:6" ht="26.4">
      <c r="B13" s="25" t="s">
        <v>35</v>
      </c>
      <c r="C13" s="29" t="s">
        <v>36</v>
      </c>
      <c r="D13" s="25" t="s">
        <v>37</v>
      </c>
      <c r="E13" s="24"/>
    </row>
    <row r="14" spans="1:6">
      <c r="A14" t="s">
        <v>34</v>
      </c>
      <c r="B14" s="28">
        <v>110440.94</v>
      </c>
      <c r="C14" s="28">
        <f>SUM(C15:C17)</f>
        <v>30873.370000000003</v>
      </c>
      <c r="D14" s="28">
        <f>B14-C14</f>
        <v>79567.570000000007</v>
      </c>
      <c r="E14" s="24"/>
    </row>
    <row r="15" spans="1:6">
      <c r="A15" t="s">
        <v>31</v>
      </c>
      <c r="B15" s="28">
        <v>24784.46</v>
      </c>
      <c r="C15" s="28">
        <f>13803.12+7530.67</f>
        <v>21333.79</v>
      </c>
      <c r="D15" s="28">
        <f t="shared" ref="D15:D17" si="1">B15-C15</f>
        <v>3450.6699999999983</v>
      </c>
      <c r="E15" s="24" t="s">
        <v>9</v>
      </c>
      <c r="F15" t="s">
        <v>9</v>
      </c>
    </row>
    <row r="16" spans="1:6">
      <c r="A16" t="s">
        <v>32</v>
      </c>
      <c r="B16" s="28">
        <v>76116</v>
      </c>
      <c r="C16" s="25"/>
      <c r="D16" s="28">
        <f t="shared" si="1"/>
        <v>76116</v>
      </c>
      <c r="E16" s="24"/>
    </row>
    <row r="17" spans="1:5">
      <c r="A17" t="s">
        <v>33</v>
      </c>
      <c r="B17" s="28">
        <v>9539.58</v>
      </c>
      <c r="C17" s="28">
        <v>9539.58</v>
      </c>
      <c r="D17" s="25">
        <f t="shared" si="1"/>
        <v>0</v>
      </c>
      <c r="E17" s="24"/>
    </row>
    <row r="18" spans="1:5">
      <c r="B18" s="25"/>
      <c r="C18" s="25"/>
      <c r="D18" s="25"/>
      <c r="E18" s="24"/>
    </row>
    <row r="19" spans="1:5">
      <c r="B19" s="25"/>
      <c r="C19" s="25"/>
      <c r="D19" s="25"/>
      <c r="E19" s="24"/>
    </row>
    <row r="20" spans="1:5">
      <c r="B20" s="25"/>
      <c r="C20" s="25"/>
      <c r="D20" s="25"/>
      <c r="E20" s="24"/>
    </row>
    <row r="21" spans="1:5">
      <c r="B21" s="25"/>
      <c r="C21" s="25"/>
      <c r="D21" s="25"/>
      <c r="E21" s="24"/>
    </row>
    <row r="22" spans="1:5">
      <c r="B22" s="25"/>
      <c r="C22" s="25"/>
      <c r="D22" s="25"/>
      <c r="E22" s="24"/>
    </row>
    <row r="23" spans="1:5">
      <c r="B23" s="25"/>
      <c r="C23" s="25"/>
      <c r="D23" s="25"/>
      <c r="E23" s="24"/>
    </row>
    <row r="24" spans="1:5">
      <c r="B24" s="25"/>
      <c r="C24" s="25"/>
      <c r="D24" s="25"/>
      <c r="E24" s="24"/>
    </row>
    <row r="25" spans="1:5">
      <c r="B25" s="25"/>
      <c r="C25" s="25"/>
      <c r="D25" s="25"/>
      <c r="E25" s="24"/>
    </row>
    <row r="26" spans="1:5">
      <c r="B26" s="25"/>
      <c r="C26" s="25"/>
      <c r="D26" s="25"/>
      <c r="E26" s="24"/>
    </row>
    <row r="27" spans="1:5">
      <c r="B27" s="25"/>
      <c r="C27" s="25"/>
      <c r="D27" s="25"/>
      <c r="E27" s="24"/>
    </row>
    <row r="28" spans="1:5">
      <c r="B28" s="25"/>
      <c r="C28" s="25"/>
      <c r="D28" s="25"/>
      <c r="E28" s="24"/>
    </row>
    <row r="29" spans="1:5">
      <c r="B29" s="25"/>
      <c r="C29" s="25"/>
      <c r="D29" s="25"/>
      <c r="E29" s="24"/>
    </row>
    <row r="30" spans="1:5">
      <c r="B30" s="26"/>
      <c r="C30" s="26"/>
      <c r="D30" s="26"/>
    </row>
    <row r="31" spans="1:5">
      <c r="B31" s="26"/>
      <c r="C31" s="26"/>
      <c r="D31" s="26"/>
    </row>
    <row r="32" spans="1:5">
      <c r="B32" s="26"/>
      <c r="C32" s="26"/>
      <c r="D32" s="26"/>
    </row>
    <row r="33" spans="2:4">
      <c r="B33" s="26"/>
      <c r="C33" s="26"/>
      <c r="D33" s="26"/>
    </row>
    <row r="34" spans="2:4">
      <c r="B34" s="26"/>
      <c r="C34" s="26"/>
      <c r="D34" s="26"/>
    </row>
    <row r="35" spans="2:4">
      <c r="B35" s="26"/>
      <c r="C35" s="26"/>
      <c r="D35" s="26"/>
    </row>
    <row r="36" spans="2:4">
      <c r="B36" s="26"/>
      <c r="C36" s="26"/>
      <c r="D36" s="26"/>
    </row>
  </sheetData>
  <mergeCells count="2">
    <mergeCell ref="A1:E1"/>
    <mergeCell ref="A12:D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K23" sqref="K23"/>
    </sheetView>
  </sheetViews>
  <sheetFormatPr defaultRowHeight="13.2"/>
  <cols>
    <col min="1" max="1" width="33.44140625" customWidth="1"/>
    <col min="2" max="2" width="12.33203125" bestFit="1" customWidth="1"/>
  </cols>
  <sheetData>
    <row r="1" spans="1:2">
      <c r="B1" s="23" t="s">
        <v>43</v>
      </c>
    </row>
    <row r="2" spans="1:2">
      <c r="A2" t="s">
        <v>39</v>
      </c>
      <c r="B2" s="30" t="e">
        <f>#REF!</f>
        <v>#REF!</v>
      </c>
    </row>
    <row r="3" spans="1:2">
      <c r="A3" t="s">
        <v>41</v>
      </c>
      <c r="B3" s="30" t="e">
        <f>#REF!</f>
        <v>#REF!</v>
      </c>
    </row>
    <row r="4" spans="1:2">
      <c r="A4" t="s">
        <v>40</v>
      </c>
      <c r="B4" s="30">
        <v>87500</v>
      </c>
    </row>
    <row r="5" spans="1:2">
      <c r="A5" t="s">
        <v>42</v>
      </c>
      <c r="B5" s="33" t="e">
        <f>#REF!+#REF!</f>
        <v>#REF!</v>
      </c>
    </row>
    <row r="6" spans="1:2">
      <c r="A6" s="32" t="s">
        <v>4</v>
      </c>
      <c r="B6" s="31" t="e">
        <f>SUM(B2:B5)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Proposed 17-18 Lottery</vt:lpstr>
      <vt:lpstr>Sheet1</vt:lpstr>
      <vt:lpstr>Carryforwards</vt:lpstr>
      <vt:lpstr>Instructional Equip Budget</vt:lpstr>
      <vt:lpstr>'Proposed 17-18 Lottery'!Print_Area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Eleanor A Jones</dc:creator>
  <cp:lastModifiedBy>Ramirez, Angela C</cp:lastModifiedBy>
  <cp:lastPrinted>2018-01-11T19:23:02Z</cp:lastPrinted>
  <dcterms:created xsi:type="dcterms:W3CDTF">2015-08-25T16:24:40Z</dcterms:created>
  <dcterms:modified xsi:type="dcterms:W3CDTF">2018-01-18T18:41:24Z</dcterms:modified>
</cp:coreProperties>
</file>