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160" yWindow="0" windowWidth="12880" windowHeight="147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<sst xmlns="http://schemas.openxmlformats.org/spreadsheetml/2006/main" count="172" uniqueCount="145">
  <si>
    <t>CODE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</si>
  <si>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</si>
  <si>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</si>
  <si>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</si>
  <si>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</si>
  <si>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</si>
  <si>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</si>
  <si>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</si>
  <si>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</si>
  <si>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</si>
  <si>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</si>
  <si>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</si>
  <si>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</si>
  <si>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</si>
  <si>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</si>
  <si>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</si>
  <si>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</si>
  <si>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</si>
  <si>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</si>
  <si>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</si>
  <si>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V</t>
  </si>
  <si>
    <t>W</t>
  </si>
  <si>
    <t>X</t>
  </si>
  <si>
    <t>Y</t>
  </si>
  <si>
    <t>Z</t>
  </si>
  <si>
    <t>VOLTAGE 1</t>
  </si>
  <si>
    <t>VOLTAGE 2</t>
  </si>
  <si>
    <t>CURRENT 1</t>
  </si>
  <si>
    <t>CURRENT 2</t>
  </si>
  <si>
    <t>TEMP</t>
  </si>
  <si>
    <t>STATE</t>
  </si>
  <si>
    <t>Normal Ready to Receive Commands</t>
  </si>
  <si>
    <t>Normal Command Pending</t>
  </si>
  <si>
    <t>Normal Telemetry Ready</t>
  </si>
  <si>
    <t>Anomaly State</t>
  </si>
  <si>
    <t>Normal, Anomaly Occurred</t>
  </si>
  <si>
    <t>Safe Hold Listen</t>
  </si>
  <si>
    <t>Beacon</t>
  </si>
  <si>
    <t>Decoded</t>
  </si>
  <si>
    <t>Non Volatile Memory</t>
  </si>
  <si>
    <t>Program Image</t>
  </si>
  <si>
    <t>Volatile Memory Check</t>
  </si>
  <si>
    <t>Faults</t>
  </si>
  <si>
    <t>Processor Fault</t>
  </si>
  <si>
    <t>Address Error</t>
  </si>
  <si>
    <t>Stack Error</t>
  </si>
  <si>
    <t>Oscillator Failure</t>
  </si>
  <si>
    <t>Divide by Zero</t>
  </si>
  <si>
    <t>Accumulator Shift Error</t>
  </si>
  <si>
    <t>Math Error</t>
  </si>
  <si>
    <t>DMAC Error</t>
  </si>
  <si>
    <t>No Hardware Faults</t>
  </si>
  <si>
    <t>No Processor Faults</t>
  </si>
  <si>
    <t>Normal Pending Command Aborted</t>
  </si>
  <si>
    <t>Current 3</t>
  </si>
  <si>
    <t>RTEMP</t>
  </si>
  <si>
    <t>12V</t>
  </si>
  <si>
    <t>Curr. 4</t>
  </si>
  <si>
    <t>Curr. 5</t>
  </si>
  <si>
    <t>Curr. 6</t>
  </si>
  <si>
    <t>Watchdog Timeout</t>
  </si>
  <si>
    <t>SCBUS Voltage Too High</t>
  </si>
  <si>
    <t>SCBATT Too Low but above BOLO</t>
  </si>
  <si>
    <t>3.3V SW2 OCP Trip</t>
  </si>
  <si>
    <t>3.3V SW3 OCP Trip</t>
  </si>
  <si>
    <t>5V SW5 OCP Trip</t>
  </si>
  <si>
    <t>12V SW6 OCP Trip</t>
  </si>
  <si>
    <t>Radio Not Responding</t>
  </si>
  <si>
    <t>No Contact 48 hours</t>
  </si>
  <si>
    <t xml:space="preserve">Antenna Failed to Deploy </t>
  </si>
  <si>
    <t>PAYLOAD BATT Over Volt</t>
  </si>
  <si>
    <t>PAYLOAD BATT Under Volt</t>
  </si>
  <si>
    <t>PAYLOAD BATT High Charge I</t>
  </si>
  <si>
    <t>PAYLOAD BATT High Discharge I</t>
  </si>
  <si>
    <t>PAYLOAD BATT Over Temp</t>
  </si>
  <si>
    <t>PAYLOAD BATT Under Temp</t>
  </si>
  <si>
    <t>SUPER CAP 1 Over Volt</t>
  </si>
  <si>
    <t>SUPER CAP2 Over Volt</t>
  </si>
  <si>
    <t>SUPER CAP High Discharge I</t>
  </si>
  <si>
    <t>SUPER CAP High Charge I</t>
  </si>
  <si>
    <t>Payload Charge Over Current</t>
  </si>
  <si>
    <t>Payload Load Over Current</t>
  </si>
  <si>
    <t>Payload Board Over Temp</t>
  </si>
  <si>
    <t>I2C Locked Down</t>
  </si>
  <si>
    <t>Relay Failed to Switch</t>
  </si>
  <si>
    <t>Radio NACKing Commands</t>
  </si>
  <si>
    <t>Anomaly Out of Range</t>
  </si>
  <si>
    <t>Error in Anomaly Resolution</t>
  </si>
  <si>
    <t>a</t>
  </si>
  <si>
    <t>u</t>
  </si>
  <si>
    <t>q</t>
  </si>
  <si>
    <t>v</t>
  </si>
  <si>
    <t>c</t>
  </si>
  <si>
    <t>d</t>
  </si>
  <si>
    <t>f</t>
  </si>
  <si>
    <t>r</t>
  </si>
  <si>
    <t>g</t>
  </si>
  <si>
    <t>y</t>
  </si>
  <si>
    <t>s</t>
  </si>
  <si>
    <t>o</t>
  </si>
  <si>
    <t>l</t>
  </si>
  <si>
    <t>Description</t>
  </si>
  <si>
    <t>Status</t>
  </si>
  <si>
    <t>Non Volatile Memory Check</t>
  </si>
  <si>
    <t>Program Image Check</t>
  </si>
  <si>
    <t>Hardware Faults</t>
  </si>
  <si>
    <t>Processor Faults</t>
  </si>
  <si>
    <t>Spacecraft Battery Voltage</t>
  </si>
  <si>
    <t>Spacecraft Battery Current</t>
  </si>
  <si>
    <t>Spacecraft Battery Temperature</t>
  </si>
  <si>
    <t>Reserved</t>
  </si>
  <si>
    <t>3.3V Converter Voltage</t>
  </si>
  <si>
    <t>3.3V Converter Current</t>
  </si>
  <si>
    <t>3.3V Supply Voltage to Payload</t>
  </si>
  <si>
    <t>3.3V Supply Current to Payload</t>
  </si>
  <si>
    <t>3.3V Supply Voltage to RF Mux</t>
  </si>
  <si>
    <t>3.3V Supply Current to RF Mux</t>
  </si>
  <si>
    <t>3.3V Supply Voltage to Radio</t>
  </si>
  <si>
    <t>3.3V Supply Current to Radio</t>
  </si>
  <si>
    <t>3.3V Supply Voltage to Beacon</t>
  </si>
  <si>
    <t>3.3V Supply Current to Beacon</t>
  </si>
  <si>
    <t>5V Converter Voltage</t>
  </si>
  <si>
    <t>5V Converter Current</t>
  </si>
  <si>
    <t>5V Supply Voltage to Payload</t>
  </si>
  <si>
    <t>5V Supply Current to Payload</t>
  </si>
  <si>
    <t>12V Converter Voltage</t>
  </si>
  <si>
    <t>12V Converter Current</t>
  </si>
  <si>
    <t>12V Supply Voltage to Radio</t>
  </si>
  <si>
    <t>12V Supply Current to Radio</t>
  </si>
  <si>
    <t>Radio Temperature</t>
  </si>
  <si>
    <t>OK</t>
  </si>
  <si>
    <t>Fail</t>
  </si>
  <si>
    <t xml:space="preserve"> Error 0-500</t>
  </si>
  <si>
    <t>Error 500-1000</t>
  </si>
  <si>
    <t>Name</t>
  </si>
  <si>
    <t>Callsign</t>
  </si>
  <si>
    <t>QTH</t>
  </si>
  <si>
    <t>Date (GMT)</t>
  </si>
  <si>
    <t>Time (GMT)</t>
  </si>
  <si>
    <t xml:space="preserve">After entering beacon string, </t>
  </si>
  <si>
    <t>please email this file to:</t>
  </si>
  <si>
    <t>skatz@csun.edu</t>
  </si>
  <si>
    <t>The CSUNSat1 beacon string is "CSUNSat1" followed by 31 characters.</t>
  </si>
  <si>
    <t>Enter the 31 characters in column "A" below.</t>
  </si>
  <si>
    <t>no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</si>
</sst>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b/>
      <u/>
      <sz val="18"/>
      <color theme="10"/>
      <name val="Calibri"/>
      <scheme val="minor"/>
    </font>
    <font>
      <b/>
      <sz val="16"/>
      <color theme="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11" fillId="0" borderId="0" xfId="0" applyFont="1" applyProtection="1">
      <protection hidden="1"/>
    </xf>
    <xf numFmtId="0" fontId="2" fillId="0" borderId="1" xfId="0" applyFont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atz@csu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B1" sqref="B1"/>
    </sheetView>
  </sheetViews>
  <sheetFormatPr baseColWidth="10" defaultColWidth="8.83203125" defaultRowHeight="18" x14ac:dyDescent="0"/>
  <cols>
    <col min="1" max="1" width="12.5" style="2" bestFit="1" customWidth="1"/>
    <col min="2" max="2" width="36.6640625" style="3" customWidth="1"/>
    <col min="3" max="3" width="40.5" style="1" customWidth="1"/>
    <col min="4" max="5" width="8.83203125" style="1"/>
    <col min="6" max="6" width="8.83203125" style="4"/>
    <col min="7" max="7" width="11.33203125" style="4" customWidth="1"/>
    <col min="8" max="8" width="11" style="4" customWidth="1"/>
    <col min="9" max="9" width="13.5" style="4" customWidth="1"/>
    <col min="10" max="10" width="16.1640625" style="4" customWidth="1"/>
    <col min="11" max="11" width="8.83203125" style="4"/>
    <col min="12" max="12" width="34.6640625" style="4" customWidth="1"/>
    <col min="13" max="13" width="25.1640625" style="4" customWidth="1"/>
    <col min="14" max="14" width="18.5" style="4" customWidth="1"/>
    <col min="15" max="16" width="30.83203125" style="4" customWidth="1"/>
    <col min="17" max="17" width="22.1640625" style="4" customWidth="1"/>
    <col min="18" max="23" width="8.83203125" style="4"/>
    <col min="24" max="16384" width="8.83203125" style="1"/>
  </cols>
  <sheetData>
    <row r="1" spans="1:23">
      <c r="A1" s="8" t="s">
        <v>134</v>
      </c>
      <c r="B1" s="19"/>
    </row>
    <row r="2" spans="1:23" ht="23">
      <c r="A2" s="8" t="s">
        <v>135</v>
      </c>
      <c r="B2" s="19"/>
      <c r="C2" s="13" t="s">
        <v>139</v>
      </c>
    </row>
    <row r="3" spans="1:23" ht="23">
      <c r="A3" s="8" t="s">
        <v>136</v>
      </c>
      <c r="B3" s="19"/>
      <c r="C3" s="13" t="s">
        <v>140</v>
      </c>
    </row>
    <row r="4" spans="1:23" ht="23">
      <c r="A4" s="8" t="s">
        <v>137</v>
      </c>
      <c r="B4" s="19"/>
      <c r="C4" s="14" t="s">
        <v>141</v>
      </c>
    </row>
    <row r="5" spans="1:23">
      <c r="A5" s="8" t="s">
        <v>138</v>
      </c>
      <c r="B5" s="19"/>
    </row>
    <row r="7" spans="1:23" s="17" customFormat="1" ht="20">
      <c r="A7" s="15" t="s">
        <v>142</v>
      </c>
      <c r="B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7" customFormat="1" ht="20">
      <c r="A8" s="15" t="s">
        <v>143</v>
      </c>
      <c r="B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7" customFormat="1" ht="20">
      <c r="A9" s="15"/>
      <c r="B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6" customFormat="1">
      <c r="A10" s="8" t="s">
        <v>37</v>
      </c>
      <c r="B10" s="9" t="s">
        <v>101</v>
      </c>
      <c r="C10" s="8" t="s">
        <v>38</v>
      </c>
      <c r="F10" s="7" t="s">
        <v>0</v>
      </c>
      <c r="G10" s="7" t="s">
        <v>25</v>
      </c>
      <c r="H10" s="7" t="s">
        <v>26</v>
      </c>
      <c r="I10" s="7" t="s">
        <v>27</v>
      </c>
      <c r="J10" s="7" t="s">
        <v>28</v>
      </c>
      <c r="K10" s="7" t="s">
        <v>29</v>
      </c>
      <c r="L10" s="7" t="s">
        <v>30</v>
      </c>
      <c r="M10" s="7" t="s">
        <v>39</v>
      </c>
      <c r="N10" s="7" t="s">
        <v>40</v>
      </c>
      <c r="O10" s="7" t="s">
        <v>41</v>
      </c>
      <c r="P10" s="7" t="s">
        <v>42</v>
      </c>
      <c r="Q10" s="7" t="s">
        <v>43</v>
      </c>
      <c r="R10" s="7" t="s">
        <v>54</v>
      </c>
      <c r="S10" s="7" t="s">
        <v>55</v>
      </c>
      <c r="T10" s="7" t="s">
        <v>56</v>
      </c>
      <c r="U10" s="7" t="s">
        <v>57</v>
      </c>
      <c r="V10" s="7" t="s">
        <v>58</v>
      </c>
      <c r="W10" s="7" t="s">
        <v>59</v>
      </c>
    </row>
    <row r="11" spans="1:23">
      <c r="A11" s="10" t="s">
        <v>88</v>
      </c>
      <c r="B11" s="11" t="s">
        <v>102</v>
      </c>
      <c r="C11" s="12" t="str">
        <f>VLOOKUP(A11,F$11:Q$44,7,FALSE)</f>
        <v>Normal Ready to Receive Commands</v>
      </c>
      <c r="F11" s="5" t="s">
        <v>1</v>
      </c>
      <c r="G11" s="4">
        <v>0</v>
      </c>
      <c r="H11" s="4">
        <v>0</v>
      </c>
      <c r="I11" s="4">
        <v>-3.6739999999999999</v>
      </c>
      <c r="J11" s="4">
        <v>0</v>
      </c>
      <c r="K11" s="4">
        <v>-40</v>
      </c>
      <c r="L11" s="4" t="s">
        <v>31</v>
      </c>
      <c r="M11" s="4" t="s">
        <v>130</v>
      </c>
      <c r="N11" s="4" t="s">
        <v>130</v>
      </c>
      <c r="O11" s="4" t="s">
        <v>130</v>
      </c>
      <c r="P11" s="4" t="s">
        <v>51</v>
      </c>
      <c r="Q11" s="4" t="s">
        <v>52</v>
      </c>
      <c r="R11" s="4">
        <v>0</v>
      </c>
      <c r="S11" s="4">
        <v>-40</v>
      </c>
      <c r="T11" s="4">
        <v>0</v>
      </c>
      <c r="U11" s="4">
        <v>0</v>
      </c>
      <c r="V11" s="4">
        <v>0</v>
      </c>
      <c r="W11" s="4">
        <v>0</v>
      </c>
    </row>
    <row r="12" spans="1:23">
      <c r="A12" s="10" t="s">
        <v>88</v>
      </c>
      <c r="B12" s="11" t="s">
        <v>103</v>
      </c>
      <c r="C12" s="12" t="str">
        <f>VLOOKUP(A12,F$11:Q$44,8,FALSE)</f>
        <v>OK</v>
      </c>
      <c r="F12" s="5" t="s">
        <v>2</v>
      </c>
      <c r="G12" s="4">
        <v>0.16500000000000001</v>
      </c>
      <c r="H12" s="4">
        <v>0.26495999999999997</v>
      </c>
      <c r="I12" s="4">
        <v>-3.5070000000000001</v>
      </c>
      <c r="J12" s="4">
        <v>5.2480000000000001E-3</v>
      </c>
      <c r="K12" s="4">
        <v>-36</v>
      </c>
      <c r="L12" s="4" t="s">
        <v>32</v>
      </c>
      <c r="M12" s="4" t="s">
        <v>131</v>
      </c>
      <c r="N12" s="4" t="s">
        <v>131</v>
      </c>
      <c r="O12" s="4" t="s">
        <v>132</v>
      </c>
      <c r="P12" s="4" t="s">
        <v>61</v>
      </c>
      <c r="Q12" s="4" t="s">
        <v>44</v>
      </c>
      <c r="R12" s="4">
        <v>10.368</v>
      </c>
      <c r="S12" s="4">
        <v>-38</v>
      </c>
      <c r="T12" s="4">
        <v>0.62424000000000002</v>
      </c>
      <c r="U12" s="4">
        <v>1.5350000000000001E-2</v>
      </c>
      <c r="V12" s="4">
        <v>3.82592E-2</v>
      </c>
      <c r="W12" s="4">
        <v>7.1808000000000002E-3</v>
      </c>
    </row>
    <row r="13" spans="1:23">
      <c r="A13" s="10" t="s">
        <v>88</v>
      </c>
      <c r="B13" s="11" t="s">
        <v>104</v>
      </c>
      <c r="C13" s="12" t="str">
        <f>VLOOKUP(A13,F$11:Q$44,9,FALSE)</f>
        <v>OK</v>
      </c>
      <c r="F13" s="5" t="s">
        <v>3</v>
      </c>
      <c r="G13" s="4">
        <v>0.33</v>
      </c>
      <c r="H13" s="4">
        <v>0.52991999999999995</v>
      </c>
      <c r="I13" s="4">
        <v>-3.34</v>
      </c>
      <c r="J13" s="4">
        <v>1.0496E-2</v>
      </c>
      <c r="K13" s="4">
        <v>-32</v>
      </c>
      <c r="L13" s="4" t="s">
        <v>33</v>
      </c>
      <c r="O13" s="4" t="s">
        <v>133</v>
      </c>
      <c r="P13" s="4" t="s">
        <v>62</v>
      </c>
      <c r="Q13" s="4" t="s">
        <v>45</v>
      </c>
      <c r="R13" s="4">
        <v>20.736000000000001</v>
      </c>
      <c r="S13" s="4">
        <v>-36</v>
      </c>
      <c r="T13" s="4">
        <v>1.24848</v>
      </c>
      <c r="U13" s="4">
        <v>3.0700000000000002E-2</v>
      </c>
      <c r="V13" s="4">
        <v>7.65184E-2</v>
      </c>
      <c r="W13" s="4">
        <v>1.43616E-2</v>
      </c>
    </row>
    <row r="14" spans="1:23">
      <c r="A14" s="10" t="s">
        <v>88</v>
      </c>
      <c r="B14" s="11" t="s">
        <v>41</v>
      </c>
      <c r="C14" s="12" t="str">
        <f>VLOOKUP(A14,F$11:Q$44,10,FALSE)</f>
        <v>OK</v>
      </c>
      <c r="F14" s="5" t="s">
        <v>4</v>
      </c>
      <c r="G14" s="4">
        <v>0.495</v>
      </c>
      <c r="H14" s="4">
        <v>0.79488000000000003</v>
      </c>
      <c r="I14" s="4">
        <v>-3.173</v>
      </c>
      <c r="J14" s="4">
        <v>1.5744000000000001E-2</v>
      </c>
      <c r="K14" s="4">
        <v>-28</v>
      </c>
      <c r="L14" s="4" t="s">
        <v>53</v>
      </c>
      <c r="P14" s="4" t="s">
        <v>63</v>
      </c>
      <c r="Q14" s="4" t="s">
        <v>46</v>
      </c>
      <c r="R14" s="4">
        <v>31.103999999999999</v>
      </c>
      <c r="S14" s="4">
        <v>-34</v>
      </c>
      <c r="T14" s="4">
        <v>1.8727199999999999</v>
      </c>
      <c r="U14" s="4">
        <v>4.6050000000000001E-2</v>
      </c>
      <c r="V14" s="4">
        <v>0.11477759999999999</v>
      </c>
      <c r="W14" s="4">
        <v>2.15424E-2</v>
      </c>
    </row>
    <row r="15" spans="1:23">
      <c r="A15" s="10" t="s">
        <v>88</v>
      </c>
      <c r="B15" s="11" t="s">
        <v>105</v>
      </c>
      <c r="C15" s="12" t="str">
        <f>VLOOKUP(A15,F$11:Q$44,11,FALSE)</f>
        <v>No Hardware Faults</v>
      </c>
      <c r="F15" s="5" t="s">
        <v>5</v>
      </c>
      <c r="G15" s="4">
        <v>0.66</v>
      </c>
      <c r="H15" s="4">
        <v>1.0598399999999999</v>
      </c>
      <c r="I15" s="4">
        <v>-3.0059999999999998</v>
      </c>
      <c r="J15" s="4">
        <v>2.0992E-2</v>
      </c>
      <c r="K15" s="4">
        <v>-24</v>
      </c>
      <c r="L15" s="4" t="s">
        <v>34</v>
      </c>
      <c r="P15" s="4" t="s">
        <v>64</v>
      </c>
      <c r="Q15" s="4" t="s">
        <v>47</v>
      </c>
      <c r="R15" s="4">
        <v>41.472000000000001</v>
      </c>
      <c r="S15" s="4">
        <v>-32</v>
      </c>
      <c r="T15" s="4">
        <v>2.4969600000000001</v>
      </c>
      <c r="U15" s="4">
        <v>6.1400000000000003E-2</v>
      </c>
      <c r="V15" s="4">
        <v>0.1530368</v>
      </c>
      <c r="W15" s="4">
        <v>2.8723200000000001E-2</v>
      </c>
    </row>
    <row r="16" spans="1:23">
      <c r="A16" s="10" t="s">
        <v>88</v>
      </c>
      <c r="B16" s="11" t="s">
        <v>106</v>
      </c>
      <c r="C16" s="12" t="str">
        <f>VLOOKUP(A16,F$11:Q$44,12,FALSE)</f>
        <v>No Processor Faults</v>
      </c>
      <c r="F16" s="5" t="s">
        <v>6</v>
      </c>
      <c r="G16" s="4">
        <v>0.82499999999999996</v>
      </c>
      <c r="H16" s="4">
        <v>1.3248</v>
      </c>
      <c r="I16" s="4">
        <v>-2.839</v>
      </c>
      <c r="J16" s="4">
        <v>2.6239999999999999E-2</v>
      </c>
      <c r="K16" s="4">
        <v>-20</v>
      </c>
      <c r="L16" s="4" t="s">
        <v>35</v>
      </c>
      <c r="P16" s="4" t="s">
        <v>65</v>
      </c>
      <c r="Q16" s="4" t="s">
        <v>48</v>
      </c>
      <c r="R16" s="4">
        <v>51.84</v>
      </c>
      <c r="S16" s="4">
        <v>-30</v>
      </c>
      <c r="T16" s="4">
        <v>3.1212</v>
      </c>
      <c r="U16" s="4">
        <v>7.6749999999999999E-2</v>
      </c>
      <c r="V16" s="4">
        <v>0.19129599999999999</v>
      </c>
      <c r="W16" s="4">
        <v>3.5903999999999998E-2</v>
      </c>
    </row>
    <row r="17" spans="1:23">
      <c r="A17" s="10">
        <v>0</v>
      </c>
      <c r="B17" s="11" t="s">
        <v>107</v>
      </c>
      <c r="C17" s="12" t="str">
        <f xml:space="preserve"> VLOOKUP(A17,F$11:Q$44,2,FALSE) &amp; "V"</f>
        <v>3.96V</v>
      </c>
      <c r="F17" s="5" t="s">
        <v>7</v>
      </c>
      <c r="G17" s="4">
        <v>0.99</v>
      </c>
      <c r="H17" s="4">
        <v>1.5897600000000001</v>
      </c>
      <c r="I17" s="4">
        <v>-2.6720000000000002</v>
      </c>
      <c r="J17" s="4">
        <v>3.1488000000000002E-2</v>
      </c>
      <c r="K17" s="4">
        <v>-16</v>
      </c>
      <c r="L17" s="4" t="s">
        <v>36</v>
      </c>
      <c r="P17" s="4" t="s">
        <v>66</v>
      </c>
      <c r="Q17" s="4" t="s">
        <v>49</v>
      </c>
      <c r="R17" s="4">
        <v>62.207999999999998</v>
      </c>
      <c r="S17" s="4">
        <v>-28</v>
      </c>
      <c r="T17" s="4">
        <v>3.7454399999999999</v>
      </c>
      <c r="U17" s="4">
        <v>9.2100000000000001E-2</v>
      </c>
      <c r="V17" s="4">
        <v>0.22955519999999999</v>
      </c>
      <c r="W17" s="4">
        <v>4.3084799999999999E-2</v>
      </c>
    </row>
    <row r="18" spans="1:23">
      <c r="A18" s="10" t="s">
        <v>89</v>
      </c>
      <c r="B18" s="11" t="s">
        <v>108</v>
      </c>
      <c r="C18" s="12" t="str">
        <f xml:space="preserve"> VLOOKUP(A18,F$11:Q$44,4,FALSE) &amp; "A"</f>
        <v>-0.668A</v>
      </c>
      <c r="F18" s="5" t="s">
        <v>8</v>
      </c>
      <c r="G18" s="4">
        <v>1.155</v>
      </c>
      <c r="H18" s="4">
        <v>1.8547199999999999</v>
      </c>
      <c r="I18" s="4">
        <v>-2.5049999999999999</v>
      </c>
      <c r="J18" s="4">
        <v>3.6735999999999998E-2</v>
      </c>
      <c r="K18" s="4">
        <v>-12</v>
      </c>
      <c r="P18" s="4" t="s">
        <v>74</v>
      </c>
      <c r="Q18" s="4" t="s">
        <v>50</v>
      </c>
      <c r="R18" s="4">
        <v>72.575999999999993</v>
      </c>
      <c r="S18" s="4">
        <v>-26</v>
      </c>
      <c r="T18" s="4">
        <v>4.3696799999999998</v>
      </c>
      <c r="U18" s="4">
        <v>0.10745</v>
      </c>
      <c r="V18" s="4">
        <v>0.26781440000000001</v>
      </c>
      <c r="W18" s="4">
        <v>5.0265600000000001E-2</v>
      </c>
    </row>
    <row r="19" spans="1:23">
      <c r="A19" s="10" t="s">
        <v>98</v>
      </c>
      <c r="B19" s="11" t="s">
        <v>109</v>
      </c>
      <c r="C19" s="12" t="str">
        <f xml:space="preserve"> VLOOKUP(A19,F$11:Q$44,6,FALSE) &amp; "C"</f>
        <v>28C</v>
      </c>
      <c r="F19" s="5" t="s">
        <v>9</v>
      </c>
      <c r="G19" s="4">
        <v>1.32</v>
      </c>
      <c r="H19" s="4">
        <v>2.1196799999999998</v>
      </c>
      <c r="I19" s="4">
        <v>-2.3380000000000001</v>
      </c>
      <c r="J19" s="4">
        <v>4.1984E-2</v>
      </c>
      <c r="K19" s="4">
        <v>-8</v>
      </c>
      <c r="P19" s="4" t="s">
        <v>67</v>
      </c>
      <c r="R19" s="4">
        <v>82.944000000000003</v>
      </c>
      <c r="S19" s="4">
        <v>-24</v>
      </c>
      <c r="T19" s="4">
        <v>4.9939200000000001</v>
      </c>
      <c r="U19" s="4">
        <v>0.12280000000000001</v>
      </c>
      <c r="V19" s="4">
        <v>0.3060736</v>
      </c>
      <c r="W19" s="4">
        <v>5.7446400000000002E-2</v>
      </c>
    </row>
    <row r="20" spans="1:23">
      <c r="A20" s="10" t="s">
        <v>97</v>
      </c>
      <c r="B20" s="11" t="s">
        <v>110</v>
      </c>
      <c r="C20" s="12" t="s">
        <v>144</v>
      </c>
      <c r="F20" s="5" t="s">
        <v>10</v>
      </c>
      <c r="G20" s="4">
        <v>1.4850000000000001</v>
      </c>
      <c r="H20" s="4">
        <v>2.3846400000000001</v>
      </c>
      <c r="I20" s="4">
        <v>-2.1709999999999998</v>
      </c>
      <c r="J20" s="4">
        <v>4.7232000000000003E-2</v>
      </c>
      <c r="K20" s="4">
        <v>-4</v>
      </c>
      <c r="P20" s="4" t="s">
        <v>68</v>
      </c>
      <c r="R20" s="4">
        <v>93.311999999999998</v>
      </c>
      <c r="S20" s="4">
        <v>-22</v>
      </c>
      <c r="T20" s="4">
        <v>5.6181599999999996</v>
      </c>
      <c r="U20" s="4">
        <v>0.13815</v>
      </c>
      <c r="V20" s="4">
        <v>0.34433279999999999</v>
      </c>
      <c r="W20" s="4">
        <v>6.4627199999999996E-2</v>
      </c>
    </row>
    <row r="21" spans="1:23">
      <c r="A21" s="10" t="s">
        <v>90</v>
      </c>
      <c r="B21" s="11" t="s">
        <v>110</v>
      </c>
      <c r="C21" s="12" t="s">
        <v>144</v>
      </c>
      <c r="F21" s="5" t="s">
        <v>11</v>
      </c>
      <c r="G21" s="4">
        <v>1.65</v>
      </c>
      <c r="H21" s="4">
        <v>2.6496</v>
      </c>
      <c r="I21" s="4">
        <v>-2.004</v>
      </c>
      <c r="J21" s="4">
        <v>5.2479999999999999E-2</v>
      </c>
      <c r="K21" s="4">
        <v>0</v>
      </c>
      <c r="P21" s="4" t="s">
        <v>69</v>
      </c>
      <c r="R21" s="4">
        <v>103.68</v>
      </c>
      <c r="S21" s="4">
        <v>-20</v>
      </c>
      <c r="T21" s="4">
        <v>6.2423999999999999</v>
      </c>
      <c r="U21" s="4">
        <v>0.1535</v>
      </c>
      <c r="V21" s="4">
        <v>0.38259199999999999</v>
      </c>
      <c r="W21" s="4">
        <v>7.1807999999999997E-2</v>
      </c>
    </row>
    <row r="22" spans="1:23">
      <c r="A22" s="10" t="s">
        <v>99</v>
      </c>
      <c r="B22" s="11" t="s">
        <v>110</v>
      </c>
      <c r="C22" s="12" t="s">
        <v>144</v>
      </c>
      <c r="F22" s="5" t="s">
        <v>12</v>
      </c>
      <c r="G22" s="4">
        <v>1.8149999999999999</v>
      </c>
      <c r="H22" s="4">
        <v>2.9145599999999998</v>
      </c>
      <c r="I22" s="4">
        <v>-1.837</v>
      </c>
      <c r="J22" s="4">
        <v>5.7728000000000002E-2</v>
      </c>
      <c r="K22" s="4">
        <v>4</v>
      </c>
      <c r="P22" s="4" t="s">
        <v>70</v>
      </c>
      <c r="R22" s="4">
        <v>114.048</v>
      </c>
      <c r="S22" s="4">
        <v>-18</v>
      </c>
      <c r="T22" s="4">
        <v>6.8666400000000003</v>
      </c>
      <c r="U22" s="4">
        <v>0.16885</v>
      </c>
      <c r="V22" s="4">
        <v>0.42085119999999998</v>
      </c>
      <c r="W22" s="4">
        <v>7.8988799999999998E-2</v>
      </c>
    </row>
    <row r="23" spans="1:23">
      <c r="A23" s="10" t="s">
        <v>91</v>
      </c>
      <c r="B23" s="11" t="s">
        <v>111</v>
      </c>
      <c r="C23" s="12" t="str">
        <f xml:space="preserve"> VLOOKUP(A23,F$11:Q$44,2,FALSE) &amp; "V"</f>
        <v>3.135V</v>
      </c>
      <c r="F23" s="5" t="s">
        <v>13</v>
      </c>
      <c r="G23" s="4">
        <v>1.98</v>
      </c>
      <c r="H23" s="4">
        <v>3.1795200000000001</v>
      </c>
      <c r="I23" s="4">
        <v>-1.67</v>
      </c>
      <c r="J23" s="4">
        <v>6.2976000000000004E-2</v>
      </c>
      <c r="K23" s="4">
        <v>8</v>
      </c>
      <c r="P23" s="4" t="s">
        <v>71</v>
      </c>
      <c r="R23" s="4">
        <v>124.416</v>
      </c>
      <c r="S23" s="4">
        <v>-16</v>
      </c>
      <c r="T23" s="4">
        <v>7.4908799999999998</v>
      </c>
      <c r="U23" s="4">
        <v>0.1842</v>
      </c>
      <c r="V23" s="4">
        <v>0.45911039999999997</v>
      </c>
      <c r="W23" s="4">
        <v>8.6169599999999999E-2</v>
      </c>
    </row>
    <row r="24" spans="1:23">
      <c r="A24" s="10" t="s">
        <v>92</v>
      </c>
      <c r="B24" s="11" t="s">
        <v>112</v>
      </c>
      <c r="C24" s="12" t="str">
        <f>VLOOKUP(A24,F$11:Q$44,5,FALSE) &amp; "A"</f>
        <v>0.010496A</v>
      </c>
      <c r="F24" s="5" t="s">
        <v>14</v>
      </c>
      <c r="G24" s="4">
        <v>2.145</v>
      </c>
      <c r="H24" s="4">
        <v>3.44448</v>
      </c>
      <c r="I24" s="4">
        <v>-1.5029999999999999</v>
      </c>
      <c r="J24" s="4">
        <v>6.8224000000000007E-2</v>
      </c>
      <c r="K24" s="4">
        <v>12</v>
      </c>
      <c r="P24" s="4" t="s">
        <v>73</v>
      </c>
      <c r="R24" s="4">
        <v>134.78399999999999</v>
      </c>
      <c r="S24" s="4">
        <v>-14</v>
      </c>
      <c r="T24" s="4">
        <v>8.1151199999999992</v>
      </c>
      <c r="U24" s="4">
        <v>0.19955000000000001</v>
      </c>
      <c r="V24" s="4">
        <v>0.49736960000000002</v>
      </c>
      <c r="W24" s="4">
        <v>9.33504E-2</v>
      </c>
    </row>
    <row r="25" spans="1:23">
      <c r="A25" s="10" t="s">
        <v>91</v>
      </c>
      <c r="B25" s="11" t="s">
        <v>113</v>
      </c>
      <c r="C25" s="12" t="str">
        <f xml:space="preserve"> VLOOKUP(A25,F$11:Q$44,2,FALSE) &amp; "mA"</f>
        <v>3.135mA</v>
      </c>
      <c r="F25" s="5" t="s">
        <v>15</v>
      </c>
      <c r="G25" s="4">
        <v>2.31</v>
      </c>
      <c r="H25" s="4">
        <v>3.7094399999999998</v>
      </c>
      <c r="I25" s="4">
        <v>-1.3360000000000001</v>
      </c>
      <c r="J25" s="4">
        <v>7.3471999999999996E-2</v>
      </c>
      <c r="K25" s="4">
        <v>16</v>
      </c>
      <c r="P25" s="4" t="s">
        <v>72</v>
      </c>
      <c r="R25" s="4">
        <v>145.15199999999999</v>
      </c>
      <c r="S25" s="4">
        <v>-12</v>
      </c>
      <c r="T25" s="4">
        <v>8.7393599999999996</v>
      </c>
      <c r="U25" s="4">
        <v>0.21490000000000001</v>
      </c>
      <c r="V25" s="4">
        <v>0.53562880000000002</v>
      </c>
      <c r="W25" s="4">
        <v>0.1005312</v>
      </c>
    </row>
    <row r="26" spans="1:23">
      <c r="A26" s="10" t="s">
        <v>93</v>
      </c>
      <c r="B26" s="11" t="s">
        <v>114</v>
      </c>
      <c r="C26" s="12" t="str">
        <f>VLOOKUP(A26,F$11:Q$44,5,FALSE) &amp; "A"</f>
        <v>0.015744A</v>
      </c>
      <c r="F26" s="5" t="s">
        <v>16</v>
      </c>
      <c r="G26" s="4">
        <v>2.4750000000000001</v>
      </c>
      <c r="H26" s="4">
        <v>3.9744000000000002</v>
      </c>
      <c r="I26" s="4">
        <v>-1.169</v>
      </c>
      <c r="J26" s="4">
        <v>7.8719999999999998E-2</v>
      </c>
      <c r="K26" s="4">
        <v>20</v>
      </c>
      <c r="P26" s="4" t="s">
        <v>74</v>
      </c>
      <c r="R26" s="4">
        <v>155.52000000000001</v>
      </c>
      <c r="S26" s="4">
        <v>-10</v>
      </c>
      <c r="T26" s="4">
        <v>9.3635999999999999</v>
      </c>
      <c r="U26" s="4">
        <v>0.23025000000000001</v>
      </c>
      <c r="V26" s="4">
        <v>0.57388799999999995</v>
      </c>
      <c r="W26" s="4">
        <v>0.107712</v>
      </c>
    </row>
    <row r="27" spans="1:23">
      <c r="A27" s="10" t="s">
        <v>88</v>
      </c>
      <c r="B27" s="11" t="s">
        <v>115</v>
      </c>
      <c r="C27" s="12" t="str">
        <f xml:space="preserve"> VLOOKUP(A27,F$11:Q$44,2,FALSE) &amp; "V"</f>
        <v>0V</v>
      </c>
      <c r="F27" s="5" t="s">
        <v>17</v>
      </c>
      <c r="G27" s="4">
        <v>2.64</v>
      </c>
      <c r="H27" s="4">
        <v>4.2393599999999996</v>
      </c>
      <c r="I27" s="4">
        <v>-1.002</v>
      </c>
      <c r="J27" s="4">
        <v>8.3968000000000001E-2</v>
      </c>
      <c r="K27" s="4">
        <v>24</v>
      </c>
      <c r="P27" s="4" t="s">
        <v>75</v>
      </c>
      <c r="R27" s="4">
        <v>165.88800000000001</v>
      </c>
      <c r="S27" s="4">
        <v>-8</v>
      </c>
      <c r="T27" s="4">
        <v>9.9878400000000003</v>
      </c>
      <c r="U27" s="4">
        <v>0.24560000000000001</v>
      </c>
      <c r="V27" s="4">
        <v>0.6121472</v>
      </c>
      <c r="W27" s="4">
        <v>0.1148928</v>
      </c>
    </row>
    <row r="28" spans="1:23">
      <c r="A28" s="10" t="s">
        <v>88</v>
      </c>
      <c r="B28" s="11" t="s">
        <v>116</v>
      </c>
      <c r="C28" s="12" t="str">
        <f xml:space="preserve"> VLOOKUP(A28,F$11:Q$44,5,FALSE) &amp; "A"</f>
        <v>0A</v>
      </c>
      <c r="F28" s="5" t="s">
        <v>18</v>
      </c>
      <c r="G28" s="4">
        <v>2.8050000000000002</v>
      </c>
      <c r="H28" s="4">
        <v>4.5043199999999999</v>
      </c>
      <c r="I28" s="4">
        <v>-0.83499999999999996</v>
      </c>
      <c r="J28" s="4">
        <v>8.9216000000000004E-2</v>
      </c>
      <c r="K28" s="4">
        <v>28</v>
      </c>
      <c r="P28" s="4" t="s">
        <v>76</v>
      </c>
      <c r="R28" s="4">
        <v>176.256</v>
      </c>
      <c r="S28" s="4">
        <v>-6</v>
      </c>
      <c r="T28" s="4">
        <v>10.612080000000001</v>
      </c>
      <c r="U28" s="4">
        <v>0.26095000000000002</v>
      </c>
      <c r="V28" s="4">
        <v>0.65040640000000005</v>
      </c>
      <c r="W28" s="4">
        <v>0.1220736</v>
      </c>
    </row>
    <row r="29" spans="1:23">
      <c r="A29" s="10" t="s">
        <v>91</v>
      </c>
      <c r="B29" s="11" t="s">
        <v>117</v>
      </c>
      <c r="C29" s="12" t="str">
        <f xml:space="preserve"> VLOOKUP(A29,F$11:Q$44,2,FALSE) &amp; "V"</f>
        <v>3.135V</v>
      </c>
      <c r="F29" s="5" t="s">
        <v>19</v>
      </c>
      <c r="G29" s="4">
        <v>2.97</v>
      </c>
      <c r="H29" s="4">
        <v>4.7692800000000002</v>
      </c>
      <c r="I29" s="4">
        <v>-0.66800000000000004</v>
      </c>
      <c r="J29" s="4">
        <v>9.4464000000000006E-2</v>
      </c>
      <c r="K29" s="4">
        <v>32</v>
      </c>
      <c r="P29" s="4" t="s">
        <v>77</v>
      </c>
      <c r="R29" s="4">
        <v>186.624</v>
      </c>
      <c r="S29" s="4">
        <v>-4</v>
      </c>
      <c r="T29" s="4">
        <v>11.236319999999999</v>
      </c>
      <c r="U29" s="4">
        <v>0.27629999999999999</v>
      </c>
      <c r="V29" s="4">
        <v>0.68866559999999999</v>
      </c>
      <c r="W29" s="4">
        <v>0.12925439999999999</v>
      </c>
    </row>
    <row r="30" spans="1:23">
      <c r="A30" s="10" t="s">
        <v>94</v>
      </c>
      <c r="B30" s="11" t="s">
        <v>118</v>
      </c>
      <c r="C30" s="12" t="str">
        <f xml:space="preserve"> VLOOKUP(A30,F$11:Q$44,5,FALSE) &amp; "A"</f>
        <v>0.020992A</v>
      </c>
      <c r="F30" s="5" t="s">
        <v>20</v>
      </c>
      <c r="G30" s="4">
        <v>3.1349999999999998</v>
      </c>
      <c r="H30" s="4">
        <v>5.0342399999999996</v>
      </c>
      <c r="I30" s="4">
        <v>-0.501</v>
      </c>
      <c r="J30" s="4">
        <v>9.9711999999999995E-2</v>
      </c>
      <c r="K30" s="4">
        <v>36</v>
      </c>
      <c r="P30" s="4" t="s">
        <v>78</v>
      </c>
      <c r="R30" s="4">
        <v>196.99199999999999</v>
      </c>
      <c r="S30" s="4">
        <v>-2</v>
      </c>
      <c r="T30" s="4">
        <v>11.86056</v>
      </c>
      <c r="U30" s="4">
        <v>0.29165000000000002</v>
      </c>
      <c r="V30" s="4">
        <v>0.72692480000000004</v>
      </c>
      <c r="W30" s="4">
        <v>0.13643520000000001</v>
      </c>
    </row>
    <row r="31" spans="1:23">
      <c r="A31" s="10" t="s">
        <v>7</v>
      </c>
      <c r="B31" s="11" t="s">
        <v>119</v>
      </c>
      <c r="C31" s="12" t="str">
        <f xml:space="preserve"> VLOOKUP(A31,F$11:Q$44,2,FALSE) &amp; "V"</f>
        <v>0.99V</v>
      </c>
      <c r="F31" s="5" t="s">
        <v>21</v>
      </c>
      <c r="G31" s="4">
        <v>3.3</v>
      </c>
      <c r="H31" s="4">
        <v>5.2991999999999999</v>
      </c>
      <c r="I31" s="4">
        <v>-0.33400000000000002</v>
      </c>
      <c r="J31" s="4">
        <v>0.10496</v>
      </c>
      <c r="K31" s="4">
        <v>40</v>
      </c>
      <c r="P31" s="4" t="s">
        <v>79</v>
      </c>
      <c r="Q31" s="4" t="s">
        <v>60</v>
      </c>
      <c r="R31" s="4">
        <v>207.36</v>
      </c>
      <c r="S31" s="4">
        <v>0</v>
      </c>
      <c r="T31" s="4">
        <v>12.4848</v>
      </c>
      <c r="U31" s="4">
        <v>0.307</v>
      </c>
      <c r="V31" s="4">
        <v>0.76518399999999998</v>
      </c>
      <c r="W31" s="4">
        <v>0.14361599999999999</v>
      </c>
    </row>
    <row r="32" spans="1:23">
      <c r="A32" s="10" t="s">
        <v>88</v>
      </c>
      <c r="B32" s="11" t="s">
        <v>120</v>
      </c>
      <c r="C32" s="12" t="str">
        <f xml:space="preserve"> VLOOKUP(A32,F$11:Q$44,5,FALSE) &amp; "A"</f>
        <v>0A</v>
      </c>
      <c r="F32" s="5" t="s">
        <v>22</v>
      </c>
      <c r="G32" s="4">
        <v>3.4649999999999999</v>
      </c>
      <c r="H32" s="4">
        <v>5.5641600000000002</v>
      </c>
      <c r="I32" s="4">
        <v>-0.16700000000000001</v>
      </c>
      <c r="J32" s="4">
        <v>0.110208</v>
      </c>
      <c r="K32" s="4">
        <v>44</v>
      </c>
      <c r="P32" s="4" t="s">
        <v>80</v>
      </c>
      <c r="R32" s="4">
        <v>217.72800000000001</v>
      </c>
      <c r="S32" s="4">
        <v>2</v>
      </c>
      <c r="T32" s="4">
        <v>13.10904</v>
      </c>
      <c r="U32" s="4">
        <v>0.32235000000000003</v>
      </c>
      <c r="V32" s="4">
        <v>0.80344320000000002</v>
      </c>
      <c r="W32" s="4">
        <v>0.15079680000000001</v>
      </c>
    </row>
    <row r="33" spans="1:23">
      <c r="A33" s="10" t="s">
        <v>89</v>
      </c>
      <c r="B33" s="11" t="s">
        <v>121</v>
      </c>
      <c r="C33" s="12" t="str">
        <f xml:space="preserve"> VLOOKUP(A33,F$11:Q$44,3,FALSE) &amp; "V"</f>
        <v>4.76928V</v>
      </c>
      <c r="F33" s="5" t="s">
        <v>23</v>
      </c>
      <c r="G33" s="4">
        <v>3.63</v>
      </c>
      <c r="H33" s="4">
        <v>5.8291199999999996</v>
      </c>
      <c r="I33" s="4">
        <v>0</v>
      </c>
      <c r="J33" s="4">
        <v>0.115456</v>
      </c>
      <c r="K33" s="4">
        <v>48</v>
      </c>
      <c r="P33" s="4" t="s">
        <v>81</v>
      </c>
      <c r="R33" s="4">
        <v>228.096</v>
      </c>
      <c r="S33" s="4">
        <v>4</v>
      </c>
      <c r="T33" s="4">
        <v>13.733280000000001</v>
      </c>
      <c r="U33" s="4">
        <v>0.3377</v>
      </c>
      <c r="V33" s="4">
        <v>0.84170239999999996</v>
      </c>
      <c r="W33" s="4">
        <v>0.1579776</v>
      </c>
    </row>
    <row r="34" spans="1:23">
      <c r="A34" s="10" t="s">
        <v>95</v>
      </c>
      <c r="B34" s="11" t="s">
        <v>122</v>
      </c>
      <c r="C34" s="12" t="str">
        <f>VLOOKUP(A34,F$11:W$44,18,FALSE) &amp; "A"</f>
        <v>0.1148928A</v>
      </c>
      <c r="F34" s="5" t="s">
        <v>24</v>
      </c>
      <c r="G34" s="4">
        <v>3.7949999999999999</v>
      </c>
      <c r="H34" s="4">
        <v>6.0940799999999999</v>
      </c>
      <c r="I34" s="4">
        <v>0.16700000000000001</v>
      </c>
      <c r="J34" s="4">
        <v>0.12070400000000001</v>
      </c>
      <c r="K34" s="4">
        <v>52</v>
      </c>
      <c r="P34" s="4" t="s">
        <v>82</v>
      </c>
      <c r="R34" s="4">
        <v>238.464</v>
      </c>
      <c r="S34" s="4">
        <v>6</v>
      </c>
      <c r="T34" s="4">
        <v>14.357519999999999</v>
      </c>
      <c r="U34" s="4">
        <v>0.35304999999999997</v>
      </c>
      <c r="V34" s="4">
        <v>0.87996160000000001</v>
      </c>
      <c r="W34" s="4">
        <v>0.16515840000000001</v>
      </c>
    </row>
    <row r="35" spans="1:23">
      <c r="A35" s="10" t="s">
        <v>89</v>
      </c>
      <c r="B35" s="11" t="s">
        <v>123</v>
      </c>
      <c r="C35" s="12" t="str">
        <f>VLOOKUP(A35,F$11:Q$44,3,FALSE) &amp; "V"</f>
        <v>4.76928V</v>
      </c>
      <c r="F35" s="5">
        <v>0</v>
      </c>
      <c r="G35" s="4">
        <v>3.96</v>
      </c>
      <c r="H35" s="4">
        <v>6.3590400000000002</v>
      </c>
      <c r="I35" s="4">
        <v>0.33400000000000002</v>
      </c>
      <c r="J35" s="4">
        <v>0.12595200000000001</v>
      </c>
      <c r="K35" s="4">
        <v>56</v>
      </c>
      <c r="P35" s="4" t="s">
        <v>83</v>
      </c>
      <c r="R35" s="4">
        <v>248.83199999999999</v>
      </c>
      <c r="S35" s="4">
        <v>8</v>
      </c>
      <c r="T35" s="4">
        <v>14.98176</v>
      </c>
      <c r="U35" s="4">
        <v>0.36840000000000001</v>
      </c>
      <c r="V35" s="4">
        <v>0.91822079999999995</v>
      </c>
      <c r="W35" s="4">
        <v>0.1723392</v>
      </c>
    </row>
    <row r="36" spans="1:23">
      <c r="A36" s="10" t="s">
        <v>96</v>
      </c>
      <c r="B36" s="11" t="s">
        <v>124</v>
      </c>
      <c r="C36" s="12" t="str">
        <f xml:space="preserve"> VLOOKUP(A36,F$11:Q$44,5,FALSE) &amp; "A"</f>
        <v>0.02624A</v>
      </c>
      <c r="F36" s="5">
        <v>1</v>
      </c>
      <c r="G36" s="4">
        <v>4.125</v>
      </c>
      <c r="H36" s="4">
        <v>6.6239999999999997</v>
      </c>
      <c r="I36" s="4">
        <v>0.501</v>
      </c>
      <c r="J36" s="4">
        <v>0.13120000000000001</v>
      </c>
      <c r="K36" s="4">
        <v>60</v>
      </c>
      <c r="P36" s="4" t="s">
        <v>84</v>
      </c>
      <c r="R36" s="4">
        <v>259.2</v>
      </c>
      <c r="S36" s="4">
        <v>10</v>
      </c>
      <c r="T36" s="4">
        <v>15.606</v>
      </c>
      <c r="U36" s="4">
        <v>0.38374999999999998</v>
      </c>
      <c r="V36" s="4">
        <v>0.95648</v>
      </c>
      <c r="W36" s="4">
        <v>0.17952000000000001</v>
      </c>
    </row>
    <row r="37" spans="1:23">
      <c r="A37" s="10" t="s">
        <v>91</v>
      </c>
      <c r="B37" s="11" t="s">
        <v>125</v>
      </c>
      <c r="C37" s="12" t="str">
        <f xml:space="preserve"> VLOOKUP(A37,F$11:T$44,15,FALSE) &amp; "V"</f>
        <v>11.86056V</v>
      </c>
      <c r="F37" s="5">
        <v>2</v>
      </c>
      <c r="G37" s="4">
        <v>4.29</v>
      </c>
      <c r="H37" s="4">
        <v>6.88896</v>
      </c>
      <c r="I37" s="4">
        <v>0.66800000000000004</v>
      </c>
      <c r="J37" s="4">
        <v>0.13644800000000001</v>
      </c>
      <c r="K37" s="4">
        <v>64</v>
      </c>
      <c r="P37" s="4" t="s">
        <v>85</v>
      </c>
      <c r="R37" s="4">
        <v>269.56799999999998</v>
      </c>
      <c r="S37" s="4">
        <v>12</v>
      </c>
      <c r="T37" s="4">
        <v>16.230239999999998</v>
      </c>
      <c r="U37" s="4">
        <v>0.39910000000000001</v>
      </c>
      <c r="V37" s="4">
        <v>0.99473920000000005</v>
      </c>
      <c r="W37" s="4">
        <v>0.1867008</v>
      </c>
    </row>
    <row r="38" spans="1:23">
      <c r="A38" s="10" t="s">
        <v>88</v>
      </c>
      <c r="B38" s="11" t="s">
        <v>126</v>
      </c>
      <c r="C38" s="12" t="str">
        <f xml:space="preserve"> VLOOKUP(A38,F$11:U$44,16,FALSE) &amp; "A"</f>
        <v>0A</v>
      </c>
      <c r="F38" s="5">
        <v>3</v>
      </c>
      <c r="G38" s="4">
        <v>4.4550000000000001</v>
      </c>
      <c r="H38" s="4">
        <v>7.1539200000000003</v>
      </c>
      <c r="I38" s="4">
        <v>0.83499999999999996</v>
      </c>
      <c r="J38" s="4">
        <v>0.14169599999999999</v>
      </c>
      <c r="K38" s="4">
        <v>68</v>
      </c>
      <c r="P38" s="4" t="s">
        <v>43</v>
      </c>
      <c r="R38" s="4">
        <v>279.93599999999998</v>
      </c>
      <c r="S38" s="4">
        <v>14</v>
      </c>
      <c r="T38" s="4">
        <v>16.854479999999999</v>
      </c>
      <c r="U38" s="4">
        <v>0.41444999999999999</v>
      </c>
      <c r="V38" s="4">
        <v>1.0329984000000001</v>
      </c>
      <c r="W38" s="4">
        <v>0.19388159999999999</v>
      </c>
    </row>
    <row r="39" spans="1:23">
      <c r="A39" s="10" t="s">
        <v>91</v>
      </c>
      <c r="B39" s="11" t="s">
        <v>127</v>
      </c>
      <c r="C39" s="12" t="str">
        <f>VLOOKUP(A37,F$11:T$44,15,FALSE) &amp; "V"</f>
        <v>11.86056V</v>
      </c>
      <c r="F39" s="5">
        <v>4</v>
      </c>
      <c r="G39" s="4">
        <v>4.62</v>
      </c>
      <c r="H39" s="4">
        <v>7.4188799999999997</v>
      </c>
      <c r="I39" s="4">
        <v>1.002</v>
      </c>
      <c r="J39" s="4">
        <v>0.14694399999999999</v>
      </c>
      <c r="K39" s="4">
        <v>72</v>
      </c>
      <c r="P39" s="4" t="s">
        <v>86</v>
      </c>
      <c r="R39" s="4">
        <v>290.30399999999997</v>
      </c>
      <c r="S39" s="4">
        <v>16</v>
      </c>
      <c r="T39" s="4">
        <v>17.478719999999999</v>
      </c>
      <c r="U39" s="4">
        <v>0.42980000000000002</v>
      </c>
      <c r="V39" s="4">
        <v>1.0712576</v>
      </c>
      <c r="W39" s="4">
        <v>0.2010624</v>
      </c>
    </row>
    <row r="40" spans="1:23">
      <c r="A40" s="10" t="s">
        <v>88</v>
      </c>
      <c r="B40" s="11" t="s">
        <v>128</v>
      </c>
      <c r="C40" s="12" t="str">
        <f xml:space="preserve"> VLOOKUP(A40,F$11:U$44,16,FALSE) &amp; "A"</f>
        <v>0A</v>
      </c>
      <c r="F40" s="5">
        <v>5</v>
      </c>
      <c r="G40" s="4">
        <v>4.7850000000000001</v>
      </c>
      <c r="H40" s="4">
        <v>7.68384</v>
      </c>
      <c r="I40" s="4">
        <v>1.169</v>
      </c>
      <c r="J40" s="4">
        <v>0.15219199999999999</v>
      </c>
      <c r="K40" s="4">
        <v>76</v>
      </c>
      <c r="R40" s="4">
        <v>300.67200000000003</v>
      </c>
      <c r="S40" s="4">
        <v>18</v>
      </c>
      <c r="T40" s="4">
        <v>18.102959999999999</v>
      </c>
      <c r="U40" s="4">
        <v>0.44514999999999999</v>
      </c>
      <c r="V40" s="4">
        <v>1.1095168</v>
      </c>
      <c r="W40" s="4">
        <v>0.20824319999999999</v>
      </c>
    </row>
    <row r="41" spans="1:23">
      <c r="A41" s="10" t="s">
        <v>100</v>
      </c>
      <c r="B41" s="11" t="s">
        <v>129</v>
      </c>
      <c r="C41" s="12" t="str">
        <f>VLOOKUP(A41,F$11:Q$44,6,FALSE) &amp;"C"</f>
        <v>0C</v>
      </c>
      <c r="F41" s="5">
        <v>6</v>
      </c>
      <c r="G41" s="4">
        <v>4.95</v>
      </c>
      <c r="H41" s="4">
        <v>7.9488000000000003</v>
      </c>
      <c r="I41" s="4">
        <v>1.3360000000000001</v>
      </c>
      <c r="J41" s="4">
        <v>0.15744</v>
      </c>
      <c r="K41" s="4">
        <v>80</v>
      </c>
      <c r="R41" s="4">
        <v>311.04000000000002</v>
      </c>
      <c r="S41" s="4">
        <v>20</v>
      </c>
      <c r="T41" s="4">
        <v>18.7272</v>
      </c>
      <c r="U41" s="4">
        <v>0.46050000000000002</v>
      </c>
      <c r="V41" s="4">
        <v>1.1477759999999999</v>
      </c>
      <c r="W41" s="4">
        <v>0.215424</v>
      </c>
    </row>
    <row r="42" spans="1:23">
      <c r="F42" s="5">
        <v>7</v>
      </c>
      <c r="G42" s="4">
        <v>5.1150000000000002</v>
      </c>
      <c r="H42" s="4">
        <v>8.2137600000000006</v>
      </c>
      <c r="I42" s="4">
        <v>1.5029999999999999</v>
      </c>
      <c r="J42" s="4">
        <v>0.162688</v>
      </c>
      <c r="K42" s="4">
        <v>84</v>
      </c>
      <c r="R42" s="4">
        <v>321.40800000000002</v>
      </c>
      <c r="S42" s="4">
        <v>22</v>
      </c>
      <c r="T42" s="4">
        <v>19.35144</v>
      </c>
      <c r="U42" s="4">
        <v>0.47585</v>
      </c>
      <c r="V42" s="4">
        <v>1.1860352000000001</v>
      </c>
      <c r="W42" s="4">
        <v>0.22260479999999999</v>
      </c>
    </row>
    <row r="43" spans="1:23">
      <c r="F43" s="5">
        <v>8</v>
      </c>
      <c r="G43" s="4">
        <v>5.28</v>
      </c>
      <c r="H43" s="4">
        <v>8.4787199999999991</v>
      </c>
      <c r="I43" s="4">
        <v>1.67</v>
      </c>
      <c r="J43" s="4">
        <v>0.167936</v>
      </c>
      <c r="K43" s="4">
        <v>88</v>
      </c>
      <c r="R43" s="4">
        <v>331.77600000000001</v>
      </c>
      <c r="S43" s="4">
        <v>24</v>
      </c>
      <c r="T43" s="4">
        <v>19.975680000000001</v>
      </c>
      <c r="U43" s="4">
        <v>0.49120000000000003</v>
      </c>
      <c r="V43" s="4">
        <v>1.2242944</v>
      </c>
      <c r="W43" s="4">
        <v>0.22978560000000001</v>
      </c>
    </row>
    <row r="44" spans="1:23">
      <c r="F44" s="5">
        <v>9</v>
      </c>
      <c r="G44" s="4">
        <v>5.4450000000000003</v>
      </c>
      <c r="H44" s="4">
        <v>8.7436799999999995</v>
      </c>
      <c r="I44" s="4">
        <v>1.837</v>
      </c>
      <c r="J44" s="4">
        <v>0.173184</v>
      </c>
      <c r="K44" s="4">
        <v>92</v>
      </c>
      <c r="P44" s="4" t="s">
        <v>87</v>
      </c>
      <c r="R44" s="4">
        <v>342.14400000000001</v>
      </c>
      <c r="S44" s="4">
        <v>26</v>
      </c>
      <c r="T44" s="4">
        <v>20.599920000000001</v>
      </c>
      <c r="U44" s="4">
        <v>0.50654999999999994</v>
      </c>
      <c r="V44" s="4">
        <v>1.2625535999999999</v>
      </c>
      <c r="W44" s="4">
        <v>0.23696639999999999</v>
      </c>
    </row>
  </sheetData>
  <sheetProtection password="C130" sheet="1" objects="1" scenarios="1" selectLockedCells="1"/>
  <phoneticPr fontId="1" type="noConversion"/>
  <hyperlinks>
    <hyperlink ref="C4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1 2</dc:creator>
  <cp:lastModifiedBy>Sharlene Katz</cp:lastModifiedBy>
  <cp:lastPrinted>2017-05-15T17:50:23Z</cp:lastPrinted>
  <dcterms:created xsi:type="dcterms:W3CDTF">2015-04-17T19:03:25Z</dcterms:created>
  <dcterms:modified xsi:type="dcterms:W3CDTF">2017-05-30T15:43:00Z</dcterms:modified>
</cp:coreProperties>
</file>